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091FBDD4-2B3D-4512-BAF7-4F8FEDC2E0E5}" xr6:coauthVersionLast="47" xr6:coauthVersionMax="47" xr10:uidLastSave="{00000000-0000-0000-0000-000000000000}"/>
  <bookViews>
    <workbookView xWindow="-108" yWindow="-108" windowWidth="23256" windowHeight="12456" xr2:uid="{00000000-000D-0000-FFFF-FFFF00000000}"/>
  </bookViews>
  <sheets>
    <sheet name="試算表" sheetId="4" r:id="rId1"/>
  </sheets>
  <definedNames>
    <definedName name="_xlnm.Print_Area" localSheetId="0">試算表!$A$1:$Q$81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4" l="1"/>
  <c r="O60" i="4" s="1"/>
  <c r="AK20" i="4"/>
  <c r="AQ33" i="4"/>
  <c r="AQ32" i="4"/>
  <c r="AQ31" i="4"/>
  <c r="AQ30" i="4"/>
  <c r="AQ29" i="4"/>
  <c r="AQ28" i="4"/>
  <c r="AQ27" i="4"/>
  <c r="AQ26" i="4"/>
  <c r="AQ25" i="4"/>
  <c r="AQ24" i="4"/>
  <c r="AQ23" i="4"/>
  <c r="AQ22" i="4"/>
  <c r="AP33" i="4"/>
  <c r="AP32" i="4"/>
  <c r="AP31" i="4"/>
  <c r="AP30" i="4"/>
  <c r="AP29" i="4"/>
  <c r="AP28" i="4"/>
  <c r="AP27" i="4"/>
  <c r="AP26" i="4"/>
  <c r="AP25" i="4"/>
  <c r="AP24" i="4"/>
  <c r="AP23" i="4"/>
  <c r="AP22" i="4"/>
  <c r="AO33" i="4"/>
  <c r="AO32" i="4"/>
  <c r="AO31" i="4"/>
  <c r="AO30" i="4"/>
  <c r="AO29" i="4"/>
  <c r="AO28" i="4"/>
  <c r="AO27" i="4"/>
  <c r="AO26" i="4"/>
  <c r="AO25" i="4"/>
  <c r="AO24" i="4"/>
  <c r="AO23" i="4"/>
  <c r="AO22" i="4"/>
  <c r="AK30" i="4"/>
  <c r="AK28" i="4"/>
  <c r="AK26" i="4"/>
  <c r="AK24" i="4"/>
  <c r="AK22" i="4"/>
  <c r="AG20" i="4"/>
  <c r="AG30" i="4"/>
  <c r="AG28" i="4"/>
  <c r="AG26" i="4"/>
  <c r="AG24" i="4"/>
  <c r="AG22" i="4"/>
  <c r="AK33" i="4" l="1"/>
  <c r="N37" i="4" s="1"/>
  <c r="O59" i="4" s="1"/>
  <c r="Z22" i="4"/>
  <c r="Z24" i="4"/>
  <c r="Z26" i="4"/>
  <c r="Z28" i="4"/>
  <c r="Z30" i="4"/>
  <c r="U24" i="4"/>
  <c r="U25" i="4"/>
  <c r="U26" i="4"/>
  <c r="U27" i="4"/>
  <c r="U28" i="4"/>
  <c r="U29" i="4"/>
  <c r="U30" i="4"/>
  <c r="U31" i="4"/>
  <c r="U22" i="4"/>
  <c r="U23" i="4"/>
  <c r="U21" i="4"/>
  <c r="U20" i="4"/>
  <c r="I59" i="4"/>
  <c r="I60" i="4" s="1"/>
  <c r="Z20" i="4"/>
  <c r="O61" i="4" l="1"/>
  <c r="W23" i="4"/>
  <c r="W20" i="4"/>
  <c r="W21" i="4"/>
  <c r="W27" i="4"/>
  <c r="W26" i="4"/>
  <c r="X26" i="4" s="1"/>
  <c r="V24" i="4"/>
  <c r="W25" i="4"/>
  <c r="W24" i="4"/>
  <c r="X24" i="4" s="1"/>
  <c r="V22" i="4"/>
  <c r="AT23" i="4" s="1"/>
  <c r="V30" i="4"/>
  <c r="W31" i="4"/>
  <c r="W30" i="4"/>
  <c r="X30" i="4" s="1"/>
  <c r="W28" i="4"/>
  <c r="X28" i="4" s="1"/>
  <c r="W29" i="4"/>
  <c r="W22" i="4"/>
  <c r="V28" i="4"/>
  <c r="AT26" i="4" s="1"/>
  <c r="V26" i="4"/>
  <c r="AG33" i="4"/>
  <c r="N35" i="4" s="1"/>
  <c r="L59" i="4" s="1"/>
  <c r="L60" i="4" s="1"/>
  <c r="Z33" i="4"/>
  <c r="V20" i="4"/>
  <c r="AT22" i="4" s="1"/>
  <c r="F59" i="4"/>
  <c r="F60" i="4" s="1"/>
  <c r="X22" i="4" l="1"/>
  <c r="AU23" i="4" s="1"/>
  <c r="X20" i="4"/>
  <c r="AU22" i="4" s="1"/>
  <c r="AT24" i="4"/>
  <c r="AU26" i="4"/>
  <c r="AV26" i="4" s="1"/>
  <c r="Y28" i="4" s="1"/>
  <c r="AA28" i="4" s="1"/>
  <c r="AB28" i="4" s="1"/>
  <c r="AC28" i="4" s="1"/>
  <c r="AJ28" i="4" s="1"/>
  <c r="AU25" i="4"/>
  <c r="AU24" i="4"/>
  <c r="AU27" i="4"/>
  <c r="AT25" i="4"/>
  <c r="AT27" i="4"/>
  <c r="V33" i="4"/>
  <c r="AV24" i="4" l="1"/>
  <c r="Y24" i="4" s="1"/>
  <c r="AA24" i="4" s="1"/>
  <c r="AB24" i="4" s="1"/>
  <c r="AC24" i="4" s="1"/>
  <c r="AJ24" i="4" s="1"/>
  <c r="AF28" i="4"/>
  <c r="AV23" i="4"/>
  <c r="Y22" i="4" s="1"/>
  <c r="AA22" i="4" s="1"/>
  <c r="AB22" i="4" s="1"/>
  <c r="AC22" i="4" s="1"/>
  <c r="AJ22" i="4" s="1"/>
  <c r="AV25" i="4"/>
  <c r="Y26" i="4" s="1"/>
  <c r="AA26" i="4" s="1"/>
  <c r="AB26" i="4" s="1"/>
  <c r="AC26" i="4" s="1"/>
  <c r="AJ26" i="4" s="1"/>
  <c r="AV27" i="4"/>
  <c r="Y30" i="4" s="1"/>
  <c r="AA30" i="4" s="1"/>
  <c r="AB30" i="4" s="1"/>
  <c r="AC30" i="4" s="1"/>
  <c r="AJ30" i="4" s="1"/>
  <c r="X33" i="4"/>
  <c r="AV22" i="4"/>
  <c r="AF22" i="4" l="1"/>
  <c r="AF30" i="4"/>
  <c r="AF26" i="4"/>
  <c r="AF24" i="4"/>
  <c r="Y20" i="4"/>
  <c r="AA20" i="4" s="1"/>
  <c r="AB20" i="4" s="1"/>
  <c r="AC20" i="4" s="1"/>
  <c r="AJ20" i="4" s="1"/>
  <c r="AJ33" i="4" l="1"/>
  <c r="N38" i="4" s="1"/>
  <c r="O58" i="4" s="1"/>
  <c r="AF20" i="4"/>
  <c r="AF33" i="4" s="1"/>
  <c r="N36" i="4" s="1"/>
  <c r="L58" i="4" s="1"/>
  <c r="W62" i="4" s="1"/>
  <c r="L62" i="4" s="1"/>
  <c r="AA33" i="4"/>
  <c r="AC33" i="4"/>
  <c r="G36" i="4" s="1"/>
  <c r="I58" i="4" s="1"/>
  <c r="V62" i="4" s="1"/>
  <c r="I62" i="4" s="1"/>
  <c r="X62" i="4" l="1"/>
  <c r="O62" i="4" s="1"/>
  <c r="F58" i="4"/>
  <c r="U62" i="4" s="1"/>
  <c r="F62" i="4" l="1"/>
  <c r="F63" i="4" s="1"/>
  <c r="H46" i="4" l="1"/>
  <c r="H49" i="4" s="1"/>
</calcChain>
</file>

<file path=xl/sharedStrings.xml><?xml version="1.0" encoding="utf-8"?>
<sst xmlns="http://schemas.openxmlformats.org/spreadsheetml/2006/main" count="171" uniqueCount="109">
  <si>
    <t>給与収入</t>
    <rPh sb="0" eb="2">
      <t>キュウヨ</t>
    </rPh>
    <rPh sb="2" eb="4">
      <t>シュウニュウ</t>
    </rPh>
    <phoneticPr fontId="2"/>
  </si>
  <si>
    <t>年金収入</t>
    <rPh sb="0" eb="2">
      <t>ネンキン</t>
    </rPh>
    <rPh sb="2" eb="4">
      <t>シュウニュウ</t>
    </rPh>
    <phoneticPr fontId="2"/>
  </si>
  <si>
    <t>世帯員１</t>
    <rPh sb="0" eb="3">
      <t>セタイイン</t>
    </rPh>
    <phoneticPr fontId="2"/>
  </si>
  <si>
    <t>歳</t>
    <rPh sb="0" eb="1">
      <t>サイ</t>
    </rPh>
    <phoneticPr fontId="2"/>
  </si>
  <si>
    <t>円</t>
    <rPh sb="0" eb="1">
      <t>エン</t>
    </rPh>
    <phoneticPr fontId="2"/>
  </si>
  <si>
    <t>世帯員２</t>
    <rPh sb="0" eb="3">
      <t>セタイイン</t>
    </rPh>
    <phoneticPr fontId="2"/>
  </si>
  <si>
    <t>世帯員３</t>
    <rPh sb="0" eb="3">
      <t>セタイイン</t>
    </rPh>
    <phoneticPr fontId="2"/>
  </si>
  <si>
    <t>世帯員４</t>
    <rPh sb="0" eb="3">
      <t>セタイイン</t>
    </rPh>
    <phoneticPr fontId="2"/>
  </si>
  <si>
    <t>世帯員５</t>
    <rPh sb="0" eb="3">
      <t>セタイイン</t>
    </rPh>
    <phoneticPr fontId="2"/>
  </si>
  <si>
    <t>世帯員６</t>
    <rPh sb="0" eb="3">
      <t>セタイイン</t>
    </rPh>
    <phoneticPr fontId="2"/>
  </si>
  <si>
    <t>・</t>
    <phoneticPr fontId="2"/>
  </si>
  <si>
    <t>加入する人数</t>
    <rPh sb="0" eb="2">
      <t>カニュウ</t>
    </rPh>
    <rPh sb="4" eb="6">
      <t>ニンズウ</t>
    </rPh>
    <phoneticPr fontId="2"/>
  </si>
  <si>
    <t xml:space="preserve">  （介護該当人数）</t>
    <rPh sb="3" eb="5">
      <t>カイゴ</t>
    </rPh>
    <rPh sb="5" eb="7">
      <t>ガイトウ</t>
    </rPh>
    <rPh sb="7" eb="9">
      <t>ニンズウ</t>
    </rPh>
    <phoneticPr fontId="2"/>
  </si>
  <si>
    <t>医療分・後期分</t>
    <rPh sb="0" eb="2">
      <t>イリョウ</t>
    </rPh>
    <rPh sb="2" eb="3">
      <t>ブン</t>
    </rPh>
    <rPh sb="4" eb="6">
      <t>コウキ</t>
    </rPh>
    <rPh sb="6" eb="7">
      <t>ブン</t>
    </rPh>
    <phoneticPr fontId="2"/>
  </si>
  <si>
    <t>介護分</t>
    <rPh sb="0" eb="2">
      <t>カイゴ</t>
    </rPh>
    <rPh sb="2" eb="3">
      <t>ブン</t>
    </rPh>
    <phoneticPr fontId="2"/>
  </si>
  <si>
    <t>給与所得</t>
    <rPh sb="0" eb="2">
      <t>キュウヨ</t>
    </rPh>
    <rPh sb="2" eb="4">
      <t>ショトク</t>
    </rPh>
    <phoneticPr fontId="2"/>
  </si>
  <si>
    <t>判定</t>
    <rPh sb="0" eb="2">
      <t>ハンテイ</t>
    </rPh>
    <phoneticPr fontId="2"/>
  </si>
  <si>
    <t>その他の所得</t>
    <rPh sb="2" eb="3">
      <t>タ</t>
    </rPh>
    <rPh sb="4" eb="6">
      <t>ショトク</t>
    </rPh>
    <phoneticPr fontId="2"/>
  </si>
  <si>
    <t>計</t>
    <rPh sb="0" eb="1">
      <t>ケイ</t>
    </rPh>
    <phoneticPr fontId="2"/>
  </si>
  <si>
    <t>介護該当人数</t>
    <rPh sb="0" eb="2">
      <t>カイゴ</t>
    </rPh>
    <rPh sb="2" eb="4">
      <t>ガイトウ</t>
    </rPh>
    <rPh sb="4" eb="6">
      <t>ニンズウ</t>
    </rPh>
    <phoneticPr fontId="2"/>
  </si>
  <si>
    <t>合　　計</t>
    <rPh sb="0" eb="1">
      <t>ゴウ</t>
    </rPh>
    <rPh sb="3" eb="4">
      <t>ケイ</t>
    </rPh>
    <phoneticPr fontId="2"/>
  </si>
  <si>
    <t>区分</t>
  </si>
  <si>
    <t>算出方法</t>
  </si>
  <si>
    <t>所得割</t>
  </si>
  <si>
    <t>均等割</t>
  </si>
  <si>
    <t>被保険者一人につき</t>
  </si>
  <si>
    <t>平等割</t>
  </si>
  <si>
    <t>一世帯につき</t>
  </si>
  <si>
    <t> 均等割額</t>
  </si>
  <si>
    <t> 平等割額</t>
  </si>
  <si>
    <t>医療給付費分</t>
  </si>
  <si>
    <t>後期高齢者支援金分</t>
  </si>
  <si>
    <t> 所得割額</t>
  </si>
  <si>
    <t>（介護分課税所得金額）</t>
    <rPh sb="1" eb="3">
      <t>カイゴ</t>
    </rPh>
    <rPh sb="3" eb="4">
      <t>ブン</t>
    </rPh>
    <rPh sb="4" eb="6">
      <t>カゼイ</t>
    </rPh>
    <rPh sb="6" eb="8">
      <t>ショトク</t>
    </rPh>
    <rPh sb="8" eb="10">
      <t>キンガク</t>
    </rPh>
    <phoneticPr fontId="2"/>
  </si>
  <si>
    <t>◎お問合せ先</t>
    <rPh sb="2" eb="4">
      <t>トイアワ</t>
    </rPh>
    <rPh sb="5" eb="6">
      <t>サキ</t>
    </rPh>
    <phoneticPr fontId="2"/>
  </si>
  <si>
    <t>西尾市役所　保険年金課　国民健康保険担当</t>
    <rPh sb="0" eb="5">
      <t>ニシオシヤクショ</t>
    </rPh>
    <rPh sb="6" eb="8">
      <t>ホケン</t>
    </rPh>
    <rPh sb="8" eb="10">
      <t>ネンキン</t>
    </rPh>
    <rPh sb="10" eb="11">
      <t>カ</t>
    </rPh>
    <rPh sb="12" eb="14">
      <t>コクミン</t>
    </rPh>
    <rPh sb="14" eb="16">
      <t>ケンコウ</t>
    </rPh>
    <rPh sb="16" eb="18">
      <t>ホケン</t>
    </rPh>
    <rPh sb="18" eb="20">
      <t>タントウ</t>
    </rPh>
    <phoneticPr fontId="2"/>
  </si>
  <si>
    <t>医療給付費分</t>
    <rPh sb="0" eb="2">
      <t>イリョウ</t>
    </rPh>
    <rPh sb="2" eb="4">
      <t>キュウフ</t>
    </rPh>
    <rPh sb="4" eb="5">
      <t>ヒ</t>
    </rPh>
    <rPh sb="5" eb="6">
      <t>ブン</t>
    </rPh>
    <phoneticPr fontId="2"/>
  </si>
  <si>
    <t>後期高齢者
支援金分</t>
    <rPh sb="0" eb="2">
      <t>コウキ</t>
    </rPh>
    <rPh sb="2" eb="5">
      <t>コウレイシャ</t>
    </rPh>
    <rPh sb="6" eb="8">
      <t>シエン</t>
    </rPh>
    <rPh sb="8" eb="9">
      <t>キン</t>
    </rPh>
    <rPh sb="9" eb="10">
      <t>ブン</t>
    </rPh>
    <phoneticPr fontId="2"/>
  </si>
  <si>
    <t>電話　0563-65-2103（直通）</t>
    <rPh sb="0" eb="2">
      <t>デンワ</t>
    </rPh>
    <rPh sb="16" eb="18">
      <t>チョクツウ</t>
    </rPh>
    <phoneticPr fontId="2"/>
  </si>
  <si>
    <t>◎計算結果</t>
    <rPh sb="1" eb="5">
      <t>ケイサンケッカ</t>
    </rPh>
    <phoneticPr fontId="2"/>
  </si>
  <si>
    <t>◎内訳</t>
    <rPh sb="1" eb="3">
      <t>ウチワケ</t>
    </rPh>
    <phoneticPr fontId="2"/>
  </si>
  <si>
    <t>ご利用にあたっての注意事項（必ずお読みください）</t>
    <rPh sb="1" eb="3">
      <t>リヨウ</t>
    </rPh>
    <rPh sb="9" eb="13">
      <t>チュウイジコウ</t>
    </rPh>
    <rPh sb="14" eb="15">
      <t>カナラ</t>
    </rPh>
    <rPh sb="17" eb="18">
      <t>ヨ</t>
    </rPh>
    <phoneticPr fontId="2"/>
  </si>
  <si>
    <t>後期高齢者医療や西尾市以外の国民健康保険とは税率が異なります。
試算については各保険者までお問い合わせください。</t>
    <rPh sb="0" eb="2">
      <t>コウキ</t>
    </rPh>
    <rPh sb="2" eb="5">
      <t>コウレイシャ</t>
    </rPh>
    <rPh sb="5" eb="7">
      <t>イリョウ</t>
    </rPh>
    <rPh sb="8" eb="11">
      <t>ニシオシ</t>
    </rPh>
    <rPh sb="11" eb="13">
      <t>イガイ</t>
    </rPh>
    <rPh sb="14" eb="20">
      <t>コクミンケンコウホケン</t>
    </rPh>
    <rPh sb="22" eb="24">
      <t>ゼイリツ</t>
    </rPh>
    <rPh sb="25" eb="26">
      <t>コト</t>
    </rPh>
    <rPh sb="32" eb="34">
      <t>シサン</t>
    </rPh>
    <rPh sb="39" eb="40">
      <t>カク</t>
    </rPh>
    <rPh sb="40" eb="43">
      <t>ホケンジャ</t>
    </rPh>
    <rPh sb="46" eb="47">
      <t>ト</t>
    </rPh>
    <rPh sb="48" eb="49">
      <t>ア</t>
    </rPh>
    <phoneticPr fontId="2"/>
  </si>
  <si>
    <t>（加入人数の合計額です。）</t>
    <phoneticPr fontId="2"/>
  </si>
  <si>
    <t>その他ご不明な点は、保険年金課国民健康保険担当（0563-65-2103）までお問い合わせください。</t>
    <rPh sb="2" eb="3">
      <t>タ</t>
    </rPh>
    <rPh sb="4" eb="6">
      <t>フメイ</t>
    </rPh>
    <rPh sb="7" eb="8">
      <t>テン</t>
    </rPh>
    <rPh sb="10" eb="15">
      <t>ホケンネンキンカ</t>
    </rPh>
    <rPh sb="15" eb="21">
      <t>コクミンケンコウホケン</t>
    </rPh>
    <rPh sb="21" eb="23">
      <t>タントウ</t>
    </rPh>
    <rPh sb="40" eb="41">
      <t>ト</t>
    </rPh>
    <rPh sb="42" eb="43">
      <t>ア</t>
    </rPh>
    <phoneticPr fontId="2"/>
  </si>
  <si>
    <t>・1歳未満の子どもは0歳と入力してください。</t>
    <phoneticPr fontId="2"/>
  </si>
  <si>
    <t>・収入、所得がなくても必ず年齢を入力してください。</t>
    <rPh sb="4" eb="6">
      <t>ショトク</t>
    </rPh>
    <phoneticPr fontId="2"/>
  </si>
  <si>
    <r>
      <t>◎試算シート入力</t>
    </r>
    <r>
      <rPr>
        <b/>
        <sz val="16"/>
        <rFont val="ＭＳ Ｐゴシック"/>
        <family val="3"/>
        <charset val="128"/>
      </rPr>
      <t>（年齢、収入、所得）</t>
    </r>
    <rPh sb="1" eb="3">
      <t>シサン</t>
    </rPh>
    <rPh sb="6" eb="8">
      <t>ニュウリョク</t>
    </rPh>
    <rPh sb="9" eb="11">
      <t>ネンレイ</t>
    </rPh>
    <rPh sb="12" eb="14">
      <t>シュウニュウ</t>
    </rPh>
    <rPh sb="15" eb="17">
      <t>ショトク</t>
    </rPh>
    <phoneticPr fontId="2"/>
  </si>
  <si>
    <t>　なお、加入の届出月によって納期の回数は変わります。</t>
    <phoneticPr fontId="2"/>
  </si>
  <si>
    <r>
      <t>営業その他の所得</t>
    </r>
    <r>
      <rPr>
        <sz val="11"/>
        <rFont val="ＭＳ Ｐゴシック"/>
        <family val="3"/>
        <charset val="128"/>
      </rPr>
      <t>※1</t>
    </r>
    <rPh sb="0" eb="2">
      <t>エイギョウ</t>
    </rPh>
    <rPh sb="4" eb="5">
      <t>タ</t>
    </rPh>
    <rPh sb="6" eb="8">
      <t>ショトク</t>
    </rPh>
    <phoneticPr fontId="2"/>
  </si>
  <si>
    <r>
      <t xml:space="preserve">介護納付金分
</t>
    </r>
    <r>
      <rPr>
        <sz val="9"/>
        <rFont val="ＭＳ Ｐゴシック"/>
        <family val="3"/>
        <charset val="128"/>
      </rPr>
      <t>（40～64歳までの方）</t>
    </r>
    <rPh sb="0" eb="2">
      <t>カイゴ</t>
    </rPh>
    <rPh sb="2" eb="5">
      <t>ノウフキン</t>
    </rPh>
    <rPh sb="5" eb="6">
      <t>ブン</t>
    </rPh>
    <rPh sb="13" eb="14">
      <t>サイ</t>
    </rPh>
    <rPh sb="17" eb="18">
      <t>カタ</t>
    </rPh>
    <phoneticPr fontId="2"/>
  </si>
  <si>
    <t>課税所得金額</t>
    <rPh sb="0" eb="6">
      <t>カゼイショトクキンガク</t>
    </rPh>
    <phoneticPr fontId="2"/>
  </si>
  <si>
    <t>43万円控除</t>
    <rPh sb="2" eb="3">
      <t>マン</t>
    </rPh>
    <rPh sb="3" eb="4">
      <t>エン</t>
    </rPh>
    <rPh sb="4" eb="6">
      <t>コウジョ</t>
    </rPh>
    <phoneticPr fontId="2"/>
  </si>
  <si>
    <r>
      <t xml:space="preserve">課税所得金額
</t>
    </r>
    <r>
      <rPr>
        <sz val="9"/>
        <rFont val="ＭＳ Ｐゴシック"/>
        <family val="3"/>
        <charset val="128"/>
      </rPr>
      <t>（加入者の各総所得金額等から
基礎控除43万円を引いた額の計）</t>
    </r>
    <rPh sb="0" eb="2">
      <t>カゼイ</t>
    </rPh>
    <rPh sb="2" eb="4">
      <t>ショトク</t>
    </rPh>
    <rPh sb="4" eb="6">
      <t>キンガク</t>
    </rPh>
    <phoneticPr fontId="2"/>
  </si>
  <si>
    <t>年金所得</t>
    <rPh sb="0" eb="2">
      <t>ネンキン</t>
    </rPh>
    <rPh sb="2" eb="4">
      <t>ショトク</t>
    </rPh>
    <phoneticPr fontId="2"/>
  </si>
  <si>
    <t>年金所得計算</t>
    <rPh sb="0" eb="2">
      <t>ネンキン</t>
    </rPh>
    <rPh sb="2" eb="4">
      <t>ショトク</t>
    </rPh>
    <rPh sb="4" eb="6">
      <t>ケイサン</t>
    </rPh>
    <phoneticPr fontId="2"/>
  </si>
  <si>
    <t>65歳未満</t>
    <rPh sb="2" eb="5">
      <t>サイミマン</t>
    </rPh>
    <phoneticPr fontId="2"/>
  </si>
  <si>
    <t>65歳以上</t>
    <rPh sb="2" eb="5">
      <t>サイイジョウ</t>
    </rPh>
    <phoneticPr fontId="2"/>
  </si>
  <si>
    <t>世帯員1</t>
    <rPh sb="0" eb="3">
      <t>セタイイン</t>
    </rPh>
    <phoneticPr fontId="2"/>
  </si>
  <si>
    <t>世帯員2</t>
    <rPh sb="0" eb="3">
      <t>セタイイン</t>
    </rPh>
    <phoneticPr fontId="2"/>
  </si>
  <si>
    <t>世帯員3</t>
    <rPh sb="0" eb="3">
      <t>セタイイン</t>
    </rPh>
    <phoneticPr fontId="2"/>
  </si>
  <si>
    <t>世帯員4</t>
    <rPh sb="0" eb="3">
      <t>セタイイン</t>
    </rPh>
    <phoneticPr fontId="2"/>
  </si>
  <si>
    <t>世帯員5</t>
    <rPh sb="0" eb="3">
      <t>セタイイン</t>
    </rPh>
    <phoneticPr fontId="2"/>
  </si>
  <si>
    <t>世帯員6</t>
    <rPh sb="0" eb="3">
      <t>セタイイン</t>
    </rPh>
    <phoneticPr fontId="2"/>
  </si>
  <si>
    <t>年金以外の合計所得額</t>
    <rPh sb="0" eb="2">
      <t>ネンキン</t>
    </rPh>
    <rPh sb="2" eb="4">
      <t>イガイ</t>
    </rPh>
    <rPh sb="5" eb="7">
      <t>ゴウケイ</t>
    </rPh>
    <rPh sb="7" eb="9">
      <t>ショトク</t>
    </rPh>
    <rPh sb="9" eb="10">
      <t>ガク</t>
    </rPh>
    <phoneticPr fontId="2"/>
  </si>
  <si>
    <t>1000万円以下</t>
    <rPh sb="4" eb="6">
      <t>マンエン</t>
    </rPh>
    <rPh sb="6" eb="8">
      <t>イカ</t>
    </rPh>
    <phoneticPr fontId="2"/>
  </si>
  <si>
    <t>1000万円超
2000万円以下</t>
    <rPh sb="4" eb="6">
      <t>マンエン</t>
    </rPh>
    <rPh sb="6" eb="7">
      <t>チョウ</t>
    </rPh>
    <rPh sb="12" eb="14">
      <t>マンエン</t>
    </rPh>
    <rPh sb="14" eb="16">
      <t>イカ</t>
    </rPh>
    <phoneticPr fontId="2"/>
  </si>
  <si>
    <t>2000万円超</t>
    <rPh sb="4" eb="6">
      <t>マンエン</t>
    </rPh>
    <rPh sb="6" eb="7">
      <t>チョウ</t>
    </rPh>
    <phoneticPr fontId="2"/>
  </si>
  <si>
    <t>調整控除
（年金等）</t>
    <rPh sb="0" eb="2">
      <t>チョウセイ</t>
    </rPh>
    <rPh sb="2" eb="4">
      <t>コウジョ</t>
    </rPh>
    <rPh sb="6" eb="8">
      <t>ネンキン</t>
    </rPh>
    <rPh sb="8" eb="9">
      <t>トウ</t>
    </rPh>
    <phoneticPr fontId="2"/>
  </si>
  <si>
    <t>調整控除（年金等）計算</t>
    <rPh sb="0" eb="2">
      <t>チョウセイ</t>
    </rPh>
    <rPh sb="2" eb="4">
      <t>コウジョ</t>
    </rPh>
    <rPh sb="5" eb="7">
      <t>ネンキン</t>
    </rPh>
    <rPh sb="7" eb="8">
      <t>トウ</t>
    </rPh>
    <rPh sb="9" eb="11">
      <t>ケイサン</t>
    </rPh>
    <phoneticPr fontId="2"/>
  </si>
  <si>
    <t>調整控除</t>
    <rPh sb="0" eb="2">
      <t>チョウセイ</t>
    </rPh>
    <rPh sb="2" eb="4">
      <t>コウジョ</t>
    </rPh>
    <phoneticPr fontId="2"/>
  </si>
  <si>
    <t>※2 給与収入金額が850万円を超え、以下のいずれかに該当する者に係る所得金額調整控除は対応していません。</t>
    <rPh sb="3" eb="5">
      <t>キュウヨ</t>
    </rPh>
    <rPh sb="5" eb="7">
      <t>シュウニュウ</t>
    </rPh>
    <rPh sb="7" eb="8">
      <t>キン</t>
    </rPh>
    <rPh sb="8" eb="9">
      <t>ガク</t>
    </rPh>
    <rPh sb="13" eb="15">
      <t>マンエン</t>
    </rPh>
    <rPh sb="16" eb="17">
      <t>コ</t>
    </rPh>
    <rPh sb="19" eb="21">
      <t>イカ</t>
    </rPh>
    <rPh sb="27" eb="29">
      <t>ガイトウ</t>
    </rPh>
    <rPh sb="31" eb="32">
      <t>モノ</t>
    </rPh>
    <rPh sb="33" eb="34">
      <t>カカ</t>
    </rPh>
    <rPh sb="35" eb="37">
      <t>ショトク</t>
    </rPh>
    <rPh sb="37" eb="39">
      <t>キンガク</t>
    </rPh>
    <rPh sb="39" eb="41">
      <t>チョウセイ</t>
    </rPh>
    <rPh sb="41" eb="43">
      <t>コウジョ</t>
    </rPh>
    <rPh sb="44" eb="46">
      <t>タイオウ</t>
    </rPh>
    <phoneticPr fontId="2"/>
  </si>
  <si>
    <r>
      <t>1か月平均</t>
    </r>
    <r>
      <rPr>
        <sz val="11"/>
        <rFont val="ＭＳ Ｐゴシック"/>
        <family val="3"/>
        <charset val="128"/>
      </rPr>
      <t>※3</t>
    </r>
    <rPh sb="2" eb="3">
      <t>ゲツ</t>
    </rPh>
    <rPh sb="3" eb="5">
      <t>ヘイキン</t>
    </rPh>
    <phoneticPr fontId="2"/>
  </si>
  <si>
    <t>※3 通常の納期は年間8回ですので、1回あたりの納付額とは異なります。</t>
    <rPh sb="3" eb="5">
      <t>ツウジョウ</t>
    </rPh>
    <rPh sb="6" eb="8">
      <t>ノウキ</t>
    </rPh>
    <rPh sb="9" eb="11">
      <t>ネンカン</t>
    </rPh>
    <rPh sb="12" eb="13">
      <t>カイ</t>
    </rPh>
    <rPh sb="19" eb="20">
      <t>カイ</t>
    </rPh>
    <rPh sb="24" eb="26">
      <t>ノウフ</t>
    </rPh>
    <rPh sb="26" eb="27">
      <t>ガク</t>
    </rPh>
    <rPh sb="29" eb="30">
      <t>コト</t>
    </rPh>
    <phoneticPr fontId="2"/>
  </si>
  <si>
    <r>
      <t>課税限度額</t>
    </r>
    <r>
      <rPr>
        <sz val="11"/>
        <rFont val="ＭＳ Ｐゴシック"/>
        <family val="3"/>
        <charset val="128"/>
      </rPr>
      <t>※4</t>
    </r>
    <phoneticPr fontId="2"/>
  </si>
  <si>
    <t>※4 合計額が課税限度額を超えるときは、この額を上限として課税します。</t>
    <rPh sb="3" eb="6">
      <t>ゴウケイガク</t>
    </rPh>
    <rPh sb="7" eb="12">
      <t>カゼイゲンドガク</t>
    </rPh>
    <rPh sb="13" eb="14">
      <t>コ</t>
    </rPh>
    <rPh sb="22" eb="23">
      <t>ガク</t>
    </rPh>
    <rPh sb="24" eb="26">
      <t>ジョウゲン</t>
    </rPh>
    <rPh sb="29" eb="31">
      <t>カゼイ</t>
    </rPh>
    <phoneticPr fontId="2"/>
  </si>
  <si>
    <t>　 ①23歳未満の扶養親族を有する　②本人が特別障害者である　③特別障害者である同一生計配偶者・扶養親族を有する</t>
    <rPh sb="5" eb="6">
      <t>サイ</t>
    </rPh>
    <rPh sb="6" eb="8">
      <t>ミマン</t>
    </rPh>
    <rPh sb="9" eb="11">
      <t>フヨウ</t>
    </rPh>
    <rPh sb="11" eb="13">
      <t>シンゾク</t>
    </rPh>
    <rPh sb="14" eb="15">
      <t>ユウ</t>
    </rPh>
    <rPh sb="19" eb="21">
      <t>ホンニン</t>
    </rPh>
    <rPh sb="22" eb="24">
      <t>トクベツ</t>
    </rPh>
    <rPh sb="24" eb="27">
      <t>ショウガイシャ</t>
    </rPh>
    <rPh sb="32" eb="34">
      <t>トクベツ</t>
    </rPh>
    <rPh sb="34" eb="37">
      <t>ショウガイシャ</t>
    </rPh>
    <rPh sb="40" eb="42">
      <t>ドウイツ</t>
    </rPh>
    <rPh sb="42" eb="44">
      <t>セイケイ</t>
    </rPh>
    <rPh sb="44" eb="47">
      <t>ハイグウシャ</t>
    </rPh>
    <rPh sb="48" eb="50">
      <t>フヨウ</t>
    </rPh>
    <rPh sb="50" eb="52">
      <t>シンゾク</t>
    </rPh>
    <rPh sb="53" eb="54">
      <t>ユウ</t>
    </rPh>
    <phoneticPr fontId="2"/>
  </si>
  <si>
    <r>
      <t>国民健康保険への加入の手続きは、それまでに加入していた健康保険の喪失日から</t>
    </r>
    <r>
      <rPr>
        <b/>
        <sz val="14"/>
        <rFont val="ＭＳ Ｐゴシック"/>
        <family val="3"/>
        <charset val="128"/>
      </rPr>
      <t>14日以内</t>
    </r>
    <r>
      <rPr>
        <sz val="12"/>
        <rFont val="ＭＳ Ｐゴシック"/>
        <family val="3"/>
        <charset val="128"/>
      </rPr>
      <t>にしてください。
手続きが遅れますと保険給付が受けられないことがあります。</t>
    </r>
    <rPh sb="0" eb="2">
      <t>コクミン</t>
    </rPh>
    <rPh sb="2" eb="4">
      <t>ケンコウ</t>
    </rPh>
    <rPh sb="4" eb="6">
      <t>ホケン</t>
    </rPh>
    <rPh sb="8" eb="10">
      <t>カニュウ</t>
    </rPh>
    <rPh sb="11" eb="13">
      <t>テツヅ</t>
    </rPh>
    <rPh sb="21" eb="23">
      <t>カニュウ</t>
    </rPh>
    <rPh sb="27" eb="29">
      <t>ケンコウ</t>
    </rPh>
    <rPh sb="29" eb="31">
      <t>ホケン</t>
    </rPh>
    <rPh sb="32" eb="34">
      <t>ソウシツ</t>
    </rPh>
    <rPh sb="34" eb="35">
      <t>ヒ</t>
    </rPh>
    <rPh sb="39" eb="42">
      <t>カイナイ</t>
    </rPh>
    <rPh sb="51" eb="53">
      <t>テツヅ</t>
    </rPh>
    <rPh sb="55" eb="56">
      <t>オク</t>
    </rPh>
    <phoneticPr fontId="2"/>
  </si>
  <si>
    <r>
      <rPr>
        <u/>
        <sz val="12"/>
        <color indexed="10"/>
        <rFont val="ＭＳ Ｐゴシック"/>
        <family val="3"/>
        <charset val="128"/>
      </rPr>
      <t>試算ですので、実際の税額と異なる場合があります。</t>
    </r>
    <r>
      <rPr>
        <sz val="12"/>
        <color indexed="10"/>
        <rFont val="ＭＳ Ｐゴシック"/>
        <family val="3"/>
        <charset val="128"/>
      </rPr>
      <t xml:space="preserve">
年度途中での年齢到達による税額変更や軽減・減免の適用には対応していません。</t>
    </r>
    <rPh sb="0" eb="2">
      <t>シサン</t>
    </rPh>
    <rPh sb="7" eb="9">
      <t>ジッサイ</t>
    </rPh>
    <rPh sb="10" eb="12">
      <t>ゼイガク</t>
    </rPh>
    <rPh sb="13" eb="14">
      <t>コト</t>
    </rPh>
    <rPh sb="16" eb="18">
      <t>バアイ</t>
    </rPh>
    <rPh sb="49" eb="51">
      <t>テキヨウ</t>
    </rPh>
    <phoneticPr fontId="2"/>
  </si>
  <si>
    <t>※1 令和６年度（令和５年分）以降の市県民税申告からは、確定申告書の記載と同一の課税方式が適用されます。</t>
    <rPh sb="3" eb="5">
      <t>レイワ</t>
    </rPh>
    <rPh sb="6" eb="8">
      <t>ネンド</t>
    </rPh>
    <rPh sb="9" eb="11">
      <t>レイワ</t>
    </rPh>
    <rPh sb="12" eb="14">
      <t>ネンブン</t>
    </rPh>
    <rPh sb="15" eb="17">
      <t>イコウ</t>
    </rPh>
    <rPh sb="18" eb="22">
      <t>シケンミンゼイ</t>
    </rPh>
    <rPh sb="22" eb="24">
      <t>シンコク</t>
    </rPh>
    <rPh sb="28" eb="30">
      <t>カクテイ</t>
    </rPh>
    <rPh sb="30" eb="32">
      <t>シンコク</t>
    </rPh>
    <rPh sb="32" eb="33">
      <t>ショ</t>
    </rPh>
    <rPh sb="34" eb="36">
      <t>キサイ</t>
    </rPh>
    <rPh sb="37" eb="39">
      <t>ドウイツ</t>
    </rPh>
    <rPh sb="40" eb="42">
      <t>カゼイ</t>
    </rPh>
    <rPh sb="42" eb="44">
      <t>ホウシキ</t>
    </rPh>
    <rPh sb="45" eb="47">
      <t>テキヨウ</t>
    </rPh>
    <phoneticPr fontId="2"/>
  </si>
  <si>
    <t>　国民健康保険の保険税及び保険給付の割合については、市県民税の申告内容を基に算出することになります。</t>
    <rPh sb="26" eb="30">
      <t>シケンミンゼイ</t>
    </rPh>
    <rPh sb="31" eb="33">
      <t>シンコク</t>
    </rPh>
    <rPh sb="33" eb="35">
      <t>ナイヨウ</t>
    </rPh>
    <rPh sb="36" eb="37">
      <t>モト</t>
    </rPh>
    <rPh sb="38" eb="40">
      <t>サンシュツ</t>
    </rPh>
    <phoneticPr fontId="2"/>
  </si>
  <si>
    <t>加入者１</t>
    <rPh sb="0" eb="3">
      <t>カニュウシャ</t>
    </rPh>
    <phoneticPr fontId="2"/>
  </si>
  <si>
    <t>加入者２</t>
    <rPh sb="0" eb="3">
      <t>カニュウシャ</t>
    </rPh>
    <phoneticPr fontId="2"/>
  </si>
  <si>
    <t>加入者３</t>
    <rPh sb="0" eb="3">
      <t>カニュウシャ</t>
    </rPh>
    <phoneticPr fontId="2"/>
  </si>
  <si>
    <t>加入者４</t>
    <rPh sb="0" eb="3">
      <t>カニュウシャ</t>
    </rPh>
    <phoneticPr fontId="2"/>
  </si>
  <si>
    <t>加入者５</t>
    <rPh sb="0" eb="3">
      <t>カニュウシャ</t>
    </rPh>
    <phoneticPr fontId="2"/>
  </si>
  <si>
    <t>加入者６</t>
    <rPh sb="0" eb="3">
      <t>カニュウシャ</t>
    </rPh>
    <phoneticPr fontId="2"/>
  </si>
  <si>
    <r>
      <t xml:space="preserve">介護納付金分
</t>
    </r>
    <r>
      <rPr>
        <sz val="12"/>
        <rFont val="ＭＳ Ｐゴシック"/>
        <family val="3"/>
        <charset val="128"/>
      </rPr>
      <t>（40～64歳までの方）</t>
    </r>
    <phoneticPr fontId="2"/>
  </si>
  <si>
    <t>令和８年度西尾市国民健康保険税の試算表</t>
    <rPh sb="0" eb="1">
      <t>レイ</t>
    </rPh>
    <rPh sb="1" eb="2">
      <t>ワ</t>
    </rPh>
    <rPh sb="3" eb="5">
      <t>ネンド</t>
    </rPh>
    <rPh sb="5" eb="8">
      <t>ニシオシ</t>
    </rPh>
    <rPh sb="8" eb="15">
      <t>コクミンケンコウホケンゼイ</t>
    </rPh>
    <rPh sb="16" eb="18">
      <t>シサン</t>
    </rPh>
    <rPh sb="18" eb="19">
      <t>ヒョウ</t>
    </rPh>
    <phoneticPr fontId="2"/>
  </si>
  <si>
    <t>・年金収入がある方は、令和８年1月1日時点の年齢を入力してください。</t>
    <rPh sb="11" eb="13">
      <t>レイワ</t>
    </rPh>
    <phoneticPr fontId="2"/>
  </si>
  <si>
    <r>
      <t>現在の年齢</t>
    </r>
    <r>
      <rPr>
        <b/>
        <sz val="12"/>
        <color indexed="10"/>
        <rFont val="ＭＳ Ｐゴシック"/>
        <family val="3"/>
        <charset val="128"/>
      </rPr>
      <t xml:space="preserve">
（年金収入がある方はR8.1.1時点の年齢を入力）</t>
    </r>
    <rPh sb="0" eb="2">
      <t>ゲンザイ</t>
    </rPh>
    <rPh sb="3" eb="5">
      <t>ネンレイ</t>
    </rPh>
    <rPh sb="7" eb="9">
      <t>ネンキン</t>
    </rPh>
    <rPh sb="9" eb="11">
      <t>シュウニュウ</t>
    </rPh>
    <rPh sb="14" eb="15">
      <t>カタ</t>
    </rPh>
    <rPh sb="22" eb="24">
      <t>ジテン</t>
    </rPh>
    <rPh sb="25" eb="27">
      <t>ネンレイ</t>
    </rPh>
    <phoneticPr fontId="2"/>
  </si>
  <si>
    <r>
      <t>令和</t>
    </r>
    <r>
      <rPr>
        <sz val="9"/>
        <color rgb="FFFF0000"/>
        <rFont val="ＭＳ Ｐゴシック"/>
        <family val="3"/>
        <charset val="128"/>
      </rPr>
      <t>７</t>
    </r>
    <r>
      <rPr>
        <sz val="9"/>
        <rFont val="ＭＳ Ｐゴシック"/>
        <family val="3"/>
        <charset val="128"/>
      </rPr>
      <t>年中の収入（源泉徴収票の支払金額）</t>
    </r>
    <rPh sb="3" eb="4">
      <t>ネン</t>
    </rPh>
    <rPh sb="4" eb="5">
      <t>チュウ</t>
    </rPh>
    <rPh sb="6" eb="8">
      <t>シュウニュウ</t>
    </rPh>
    <rPh sb="9" eb="11">
      <t>ゲンセン</t>
    </rPh>
    <rPh sb="11" eb="13">
      <t>チョウシュウ</t>
    </rPh>
    <rPh sb="13" eb="14">
      <t>ヒョウ</t>
    </rPh>
    <rPh sb="15" eb="17">
      <t>シハライ</t>
    </rPh>
    <rPh sb="17" eb="19">
      <t>キンガク</t>
    </rPh>
    <phoneticPr fontId="2"/>
  </si>
  <si>
    <r>
      <t>令和</t>
    </r>
    <r>
      <rPr>
        <sz val="9"/>
        <color rgb="FFFF0000"/>
        <rFont val="ＭＳ Ｐゴシック"/>
        <family val="3"/>
        <charset val="128"/>
      </rPr>
      <t>７</t>
    </r>
    <r>
      <rPr>
        <sz val="9"/>
        <rFont val="ＭＳ Ｐゴシック"/>
        <family val="3"/>
        <charset val="128"/>
      </rPr>
      <t>年中の総支給額(年金の源泉徴収票の支払金額）</t>
    </r>
    <rPh sb="3" eb="4">
      <t>ネン</t>
    </rPh>
    <rPh sb="4" eb="5">
      <t>チュウ</t>
    </rPh>
    <rPh sb="6" eb="7">
      <t>ソウ</t>
    </rPh>
    <rPh sb="7" eb="9">
      <t>シキュウ</t>
    </rPh>
    <rPh sb="9" eb="10">
      <t>ガク</t>
    </rPh>
    <rPh sb="11" eb="13">
      <t>ネンキン</t>
    </rPh>
    <rPh sb="14" eb="16">
      <t>ゲンセン</t>
    </rPh>
    <rPh sb="16" eb="18">
      <t>チョウシュウ</t>
    </rPh>
    <rPh sb="18" eb="19">
      <t>ヒョウ</t>
    </rPh>
    <rPh sb="20" eb="22">
      <t>シハライ</t>
    </rPh>
    <rPh sb="22" eb="24">
      <t>キンガク</t>
    </rPh>
    <phoneticPr fontId="2"/>
  </si>
  <si>
    <r>
      <t>令和</t>
    </r>
    <r>
      <rPr>
        <sz val="9"/>
        <color rgb="FFFF0000"/>
        <rFont val="ＭＳ Ｐゴシック"/>
        <family val="3"/>
        <charset val="128"/>
      </rPr>
      <t>７</t>
    </r>
    <r>
      <rPr>
        <sz val="9"/>
        <rFont val="ＭＳ Ｐゴシック"/>
        <family val="3"/>
        <charset val="128"/>
      </rPr>
      <t>年中の収入から諸経費を控除した後の金額</t>
    </r>
    <rPh sb="3" eb="4">
      <t>ネン</t>
    </rPh>
    <rPh sb="4" eb="5">
      <t>チュウ</t>
    </rPh>
    <rPh sb="6" eb="8">
      <t>シュウニュウ</t>
    </rPh>
    <rPh sb="10" eb="11">
      <t>ショ</t>
    </rPh>
    <rPh sb="11" eb="13">
      <t>ケイヒ</t>
    </rPh>
    <rPh sb="14" eb="16">
      <t>コウジョ</t>
    </rPh>
    <rPh sb="18" eb="19">
      <t>ノチ</t>
    </rPh>
    <rPh sb="20" eb="22">
      <t>キンガク</t>
    </rPh>
    <phoneticPr fontId="2"/>
  </si>
  <si>
    <r>
      <t>合計年税額(4月～3月)</t>
    </r>
    <r>
      <rPr>
        <sz val="14"/>
        <rFont val="ＭＳ Ｐゴシック"/>
        <family val="3"/>
        <charset val="128"/>
      </rPr>
      <t xml:space="preserve">
(医療分+後期分+介護分+子ども分)</t>
    </r>
    <rPh sb="0" eb="2">
      <t>ゴウケイ</t>
    </rPh>
    <rPh sb="2" eb="3">
      <t>ドシ</t>
    </rPh>
    <rPh sb="3" eb="4">
      <t>ゼイ</t>
    </rPh>
    <rPh sb="4" eb="5">
      <t>ガク</t>
    </rPh>
    <rPh sb="7" eb="8">
      <t>ガツ</t>
    </rPh>
    <rPh sb="10" eb="11">
      <t>ガツ</t>
    </rPh>
    <rPh sb="14" eb="16">
      <t>イリョウ</t>
    </rPh>
    <rPh sb="16" eb="17">
      <t>ブン</t>
    </rPh>
    <rPh sb="18" eb="20">
      <t>コウキ</t>
    </rPh>
    <rPh sb="20" eb="21">
      <t>ブン</t>
    </rPh>
    <rPh sb="22" eb="24">
      <t>カイゴ</t>
    </rPh>
    <rPh sb="24" eb="25">
      <t>ブン</t>
    </rPh>
    <rPh sb="26" eb="27">
      <t>コ</t>
    </rPh>
    <rPh sb="29" eb="30">
      <t>ブン</t>
    </rPh>
    <phoneticPr fontId="2"/>
  </si>
  <si>
    <r>
      <t>～参考～［令和</t>
    </r>
    <r>
      <rPr>
        <b/>
        <sz val="18"/>
        <color rgb="FFFF0000"/>
        <rFont val="ＭＳ Ｐゴシック"/>
        <family val="3"/>
        <charset val="128"/>
      </rPr>
      <t>８</t>
    </r>
    <r>
      <rPr>
        <b/>
        <sz val="18"/>
        <rFont val="ＭＳ Ｐゴシック"/>
        <family val="3"/>
        <charset val="128"/>
      </rPr>
      <t>年度税率］</t>
    </r>
    <rPh sb="1" eb="3">
      <t>サンコウ</t>
    </rPh>
    <rPh sb="10" eb="12">
      <t>ゼイリツ</t>
    </rPh>
    <phoneticPr fontId="2"/>
  </si>
  <si>
    <r>
      <t xml:space="preserve">子ども納付金分
</t>
    </r>
    <r>
      <rPr>
        <sz val="9"/>
        <rFont val="ＭＳ Ｐゴシック"/>
        <family val="3"/>
        <charset val="128"/>
      </rPr>
      <t>（18歳以上の方）</t>
    </r>
    <rPh sb="0" eb="1">
      <t>コ</t>
    </rPh>
    <rPh sb="3" eb="6">
      <t>ノウフキン</t>
    </rPh>
    <rPh sb="6" eb="7">
      <t>ブン</t>
    </rPh>
    <rPh sb="11" eb="12">
      <t>サイ</t>
    </rPh>
    <rPh sb="12" eb="14">
      <t>イジョウ</t>
    </rPh>
    <rPh sb="15" eb="16">
      <t>カタ</t>
    </rPh>
    <phoneticPr fontId="2"/>
  </si>
  <si>
    <t>-</t>
    <phoneticPr fontId="2"/>
  </si>
  <si>
    <t>均等割（18歳以上）</t>
    <rPh sb="6" eb="7">
      <t>サイ</t>
    </rPh>
    <rPh sb="7" eb="9">
      <t>イジョウ</t>
    </rPh>
    <phoneticPr fontId="2"/>
  </si>
  <si>
    <r>
      <t xml:space="preserve">子ども納付金分
</t>
    </r>
    <r>
      <rPr>
        <sz val="12"/>
        <rFont val="ＭＳ Ｐゴシック"/>
        <family val="3"/>
        <charset val="128"/>
      </rPr>
      <t>（18歳以上の方）</t>
    </r>
    <rPh sb="0" eb="1">
      <t>コ</t>
    </rPh>
    <rPh sb="12" eb="14">
      <t>イジョウ</t>
    </rPh>
    <phoneticPr fontId="2"/>
  </si>
  <si>
    <t xml:space="preserve">  （子ども納付金該当人数）</t>
    <rPh sb="3" eb="4">
      <t>コ</t>
    </rPh>
    <rPh sb="6" eb="9">
      <t>ノウフキン</t>
    </rPh>
    <rPh sb="9" eb="11">
      <t>ガイトウ</t>
    </rPh>
    <rPh sb="11" eb="13">
      <t>ニンズウ</t>
    </rPh>
    <phoneticPr fontId="2"/>
  </si>
  <si>
    <t>（子ども納付金分課税所得金額）</t>
    <rPh sb="1" eb="2">
      <t>コ</t>
    </rPh>
    <rPh sb="4" eb="7">
      <t>ノウフキン</t>
    </rPh>
    <rPh sb="7" eb="8">
      <t>ブン</t>
    </rPh>
    <rPh sb="8" eb="10">
      <t>カゼイ</t>
    </rPh>
    <rPh sb="10" eb="12">
      <t>ショトク</t>
    </rPh>
    <rPh sb="12" eb="14">
      <t>キンガク</t>
    </rPh>
    <phoneticPr fontId="2"/>
  </si>
  <si>
    <t>子ども分</t>
    <rPh sb="0" eb="1">
      <t>コ</t>
    </rPh>
    <rPh sb="3" eb="4">
      <t>ブン</t>
    </rPh>
    <phoneticPr fontId="2"/>
  </si>
  <si>
    <t>子ども該当人数</t>
    <rPh sb="0" eb="1">
      <t>コ</t>
    </rPh>
    <rPh sb="3" eb="5">
      <t>ガイトウ</t>
    </rPh>
    <rPh sb="5" eb="7">
      <t>ニンズウ</t>
    </rPh>
    <phoneticPr fontId="2"/>
  </si>
  <si>
    <t> 計（百円未満切捨）</t>
    <phoneticPr fontId="2"/>
  </si>
  <si>
    <t>合計</t>
    <rPh sb="0" eb="2">
      <t>ゴウケイ</t>
    </rPh>
    <phoneticPr fontId="2"/>
  </si>
  <si>
    <t> 均等割額（18歳以上）</t>
    <phoneticPr fontId="2"/>
  </si>
  <si>
    <t>-</t>
    <phoneticPr fontId="2"/>
  </si>
  <si>
    <t>・令和８年４月１日時点の年齢を入力してください</t>
    <rPh sb="1" eb="3">
      <t>レイワ</t>
    </rPh>
    <rPh sb="4" eb="5">
      <t>ネン</t>
    </rPh>
    <rPh sb="6" eb="7">
      <t>ガツ</t>
    </rPh>
    <rPh sb="8" eb="9">
      <t>ニチ</t>
    </rPh>
    <rPh sb="9" eb="11">
      <t>ジテン</t>
    </rPh>
    <rPh sb="12" eb="14">
      <t>ネンレイ</t>
    </rPh>
    <rPh sb="15" eb="17">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</si>
</sst>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 \ &quot;円&quot;"/>
    <numFmt numFmtId="178" formatCode="#,##0_ &quot;円&quot;"/>
    <numFmt numFmtId="179" formatCode="General\ &quot;人&quot;"/>
    <numFmt numFmtId="180" formatCode="#,##0\ &quot;円&quot;"/>
    <numFmt numFmtId="181" formatCode="#,##0\ \ &quot;円&quot;"/>
    <numFmt numFmtId="182" formatCode="#,##0_ \ "/>
    <numFmt numFmtId="183" formatCode="[$-411]ggge&quot;年&quot;m&quot;月&quot;d&quot;日&quot;;@"/>
    <numFmt numFmtId="184" formatCode="#&quot;万&quot;&quot;円&quot;"/>
  </numFmts>
  <fonts count="23"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2"/>
      <name val="ＭＳ Ｐゴシック"/>
      <family val="3"/>
      <charset val="128"/>
    </font>
    <font>
      <b/>
      <sz val="12"/>
      <name val="ＭＳ Ｐゴシック"/>
      <family val="3"/>
      <charset val="128"/>
    </font>
    <font>
      <sz val="14"/>
      <name val="ＭＳ Ｐゴシック"/>
      <family val="3"/>
      <charset val="128"/>
    </font>
    <font>
      <b/>
      <sz val="18"/>
      <name val="ＭＳ Ｐゴシック"/>
      <family val="3"/>
      <charset val="128"/>
    </font>
    <font>
      <b/>
      <sz val="16"/>
      <name val="ＭＳ Ｐゴシック"/>
      <family val="3"/>
      <charset val="128"/>
    </font>
    <font>
      <sz val="24"/>
      <name val="ＭＳ Ｐゴシック"/>
      <family val="3"/>
      <charset val="128"/>
    </font>
    <font>
      <b/>
      <sz val="24"/>
      <name val="ＭＳ Ｐゴシック"/>
      <family val="3"/>
      <charset val="128"/>
    </font>
    <font>
      <b/>
      <sz val="20"/>
      <name val="ＭＳ Ｐゴシック"/>
      <family val="3"/>
      <charset val="128"/>
    </font>
    <font>
      <sz val="18"/>
      <name val="ＭＳ Ｐゴシック"/>
      <family val="3"/>
      <charset val="128"/>
    </font>
    <font>
      <sz val="16"/>
      <name val="ＭＳ Ｐゴシック"/>
      <family val="3"/>
      <charset val="128"/>
    </font>
    <font>
      <b/>
      <sz val="26"/>
      <color indexed="12"/>
      <name val="HG丸ｺﾞｼｯｸM-PRO"/>
      <family val="3"/>
      <charset val="128"/>
    </font>
    <font>
      <sz val="12"/>
      <color indexed="10"/>
      <name val="ＭＳ Ｐゴシック"/>
      <family val="3"/>
      <charset val="128"/>
    </font>
    <font>
      <sz val="9"/>
      <name val="ＭＳ Ｐゴシック"/>
      <family val="3"/>
      <charset val="128"/>
    </font>
    <font>
      <u/>
      <sz val="12"/>
      <color indexed="10"/>
      <name val="ＭＳ Ｐゴシック"/>
      <family val="3"/>
      <charset val="128"/>
    </font>
    <font>
      <b/>
      <sz val="12"/>
      <color indexed="10"/>
      <name val="ＭＳ Ｐゴシック"/>
      <family val="3"/>
      <charset val="128"/>
    </font>
    <font>
      <sz val="9"/>
      <color rgb="FFFF0000"/>
      <name val="ＭＳ Ｐゴシック"/>
      <family val="3"/>
      <charset val="128"/>
    </font>
    <font>
      <b/>
      <sz val="18"/>
      <color rgb="FFFF0000"/>
      <name val="ＭＳ Ｐゴシック"/>
      <family val="3"/>
      <charset val="128"/>
    </font>
    <font>
      <sz val="12"/>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43"/>
        <bgColor indexed="64"/>
      </patternFill>
    </fill>
  </fills>
  <borders count="41">
    <border>
      <left/>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dashed">
        <color indexed="64"/>
      </bottom>
      <diagonal/>
    </border>
    <border>
      <left style="double">
        <color indexed="64"/>
      </left>
      <right/>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double">
        <color indexed="8"/>
      </left>
      <right/>
      <top style="double">
        <color indexed="8"/>
      </top>
      <bottom style="double">
        <color indexed="8"/>
      </bottom>
      <diagonal/>
    </border>
    <border>
      <left style="double">
        <color indexed="8"/>
      </left>
      <right style="double">
        <color indexed="8"/>
      </right>
      <top style="double">
        <color indexed="8"/>
      </top>
      <bottom style="double">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double">
        <color indexed="8"/>
      </top>
      <bottom style="double">
        <color indexed="8"/>
      </bottom>
      <diagonal/>
    </border>
    <border>
      <left/>
      <right style="double">
        <color indexed="8"/>
      </right>
      <top style="double">
        <color indexed="8"/>
      </top>
      <bottom style="double">
        <color indexed="8"/>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hair">
        <color indexed="64"/>
      </right>
      <top style="double">
        <color indexed="64"/>
      </top>
      <bottom/>
      <diagonal/>
    </border>
    <border>
      <left/>
      <right style="hair">
        <color indexed="64"/>
      </right>
      <top/>
      <bottom style="double">
        <color indexed="64"/>
      </bottom>
      <diagonal/>
    </border>
    <border>
      <left style="hair">
        <color indexed="64"/>
      </left>
      <right style="double">
        <color indexed="64"/>
      </right>
      <top style="double">
        <color indexed="64"/>
      </top>
      <bottom/>
      <diagonal/>
    </border>
    <border>
      <left style="hair">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style="hair">
        <color indexed="64"/>
      </right>
      <top style="double">
        <color indexed="64"/>
      </top>
      <bottom/>
      <diagonal/>
    </border>
    <border>
      <left style="double">
        <color indexed="64"/>
      </left>
      <right style="hair">
        <color indexed="64"/>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style="double">
        <color indexed="64"/>
      </right>
      <top/>
      <bottom/>
      <diagonal/>
    </border>
    <border>
      <left/>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9">
    <xf numFmtId="0" fontId="0" fillId="0" borderId="0" xfId="0">
      <alignment vertical="center"/>
    </xf>
    <xf numFmtId="0" fontId="0" fillId="2" borderId="0" xfId="0" applyFill="1" applyProtection="1">
      <alignment vertical="center"/>
    </xf>
    <xf numFmtId="0" fontId="0" fillId="0" borderId="0" xfId="0" applyProtection="1">
      <alignment vertical="center"/>
    </xf>
    <xf numFmtId="0" fontId="3" fillId="2" borderId="0" xfId="0" applyFont="1" applyFill="1" applyProtection="1">
      <alignment vertical="center"/>
    </xf>
    <xf numFmtId="0" fontId="5" fillId="2" borderId="0" xfId="0" applyFont="1" applyFill="1" applyProtection="1">
      <alignment vertical="center"/>
    </xf>
    <xf numFmtId="0" fontId="0" fillId="2" borderId="1" xfId="0" applyFill="1" applyBorder="1" applyAlignment="1" applyProtection="1">
      <alignment vertical="center" wrapText="1"/>
    </xf>
    <xf numFmtId="38" fontId="0" fillId="0" borderId="0" xfId="1" applyFont="1" applyFill="1" applyAlignment="1" applyProtection="1"/>
    <xf numFmtId="0" fontId="0" fillId="2" borderId="3" xfId="0" applyFill="1" applyBorder="1" applyAlignment="1" applyProtection="1">
      <alignment vertical="center" wrapText="1"/>
    </xf>
    <xf numFmtId="0" fontId="6" fillId="2" borderId="0" xfId="0" applyFont="1" applyFill="1" applyBorder="1" applyAlignment="1" applyProtection="1">
      <alignment horizontal="center" vertical="center"/>
    </xf>
    <xf numFmtId="38" fontId="0" fillId="0" borderId="4" xfId="1" applyFont="1" applyFill="1" applyBorder="1" applyAlignment="1" applyProtection="1"/>
    <xf numFmtId="38" fontId="0" fillId="0" borderId="5" xfId="1" applyFont="1" applyFill="1" applyBorder="1" applyAlignment="1" applyProtection="1">
      <alignment horizontal="center" vertical="center"/>
    </xf>
    <xf numFmtId="38" fontId="0" fillId="0" borderId="6" xfId="1" applyFont="1" applyFill="1" applyBorder="1" applyAlignment="1" applyProtection="1">
      <alignment horizontal="center" vertical="center" wrapText="1"/>
    </xf>
    <xf numFmtId="38" fontId="0" fillId="0" borderId="6" xfId="1" applyFont="1" applyFill="1" applyBorder="1" applyAlignment="1" applyProtection="1">
      <alignment horizontal="center" vertical="center"/>
    </xf>
    <xf numFmtId="38" fontId="4" fillId="0" borderId="4" xfId="1" applyFont="1" applyFill="1" applyBorder="1" applyAlignment="1" applyProtection="1">
      <alignment horizontal="center" vertical="center" wrapText="1"/>
    </xf>
    <xf numFmtId="38" fontId="1" fillId="0" borderId="4" xfId="1" applyFont="1" applyFill="1" applyBorder="1" applyAlignment="1" applyProtection="1">
      <alignment horizontal="center" vertical="center" wrapText="1"/>
    </xf>
    <xf numFmtId="38" fontId="4" fillId="0" borderId="4" xfId="1" applyFont="1" applyFill="1" applyBorder="1" applyAlignment="1" applyProtection="1">
      <alignment vertical="center" wrapText="1"/>
    </xf>
    <xf numFmtId="38" fontId="0" fillId="0" borderId="8" xfId="1" applyFont="1" applyFill="1" applyBorder="1" applyAlignment="1" applyProtection="1">
      <alignment horizontal="right" vertical="center"/>
    </xf>
    <xf numFmtId="0" fontId="0" fillId="2" borderId="9" xfId="0" applyFill="1" applyBorder="1" applyAlignment="1" applyProtection="1">
      <alignment vertical="center" wrapText="1"/>
    </xf>
    <xf numFmtId="0" fontId="5" fillId="2" borderId="0" xfId="0" applyFont="1" applyFill="1" applyBorder="1" applyAlignment="1" applyProtection="1">
      <alignment horizontal="center" vertical="center"/>
    </xf>
    <xf numFmtId="38" fontId="0" fillId="0" borderId="11" xfId="1" applyFont="1" applyFill="1" applyBorder="1" applyAlignment="1" applyProtection="1">
      <alignment horizontal="right" vertical="center"/>
    </xf>
    <xf numFmtId="38" fontId="0" fillId="0" borderId="11" xfId="1" applyFont="1" applyFill="1" applyBorder="1" applyAlignment="1" applyProtection="1">
      <alignment vertical="center"/>
    </xf>
    <xf numFmtId="38" fontId="1" fillId="0" borderId="11" xfId="1" applyFont="1" applyFill="1" applyBorder="1" applyAlignment="1" applyProtection="1">
      <alignment vertical="center"/>
    </xf>
    <xf numFmtId="0" fontId="0" fillId="2" borderId="0" xfId="0" applyFill="1" applyBorder="1" applyAlignment="1" applyProtection="1">
      <alignment horizontal="center" vertical="center"/>
    </xf>
    <xf numFmtId="176" fontId="5" fillId="2" borderId="0" xfId="0" applyNumberFormat="1" applyFont="1" applyFill="1" applyBorder="1" applyAlignment="1" applyProtection="1">
      <alignment horizontal="center" vertical="center"/>
    </xf>
    <xf numFmtId="38" fontId="0" fillId="0" borderId="0" xfId="1" applyFont="1" applyFill="1" applyBorder="1" applyAlignment="1" applyProtection="1">
      <alignment horizontal="center" vertical="center"/>
    </xf>
    <xf numFmtId="38" fontId="0" fillId="0" borderId="0" xfId="1" applyFont="1" applyFill="1" applyBorder="1" applyAlignment="1" applyProtection="1">
      <alignment horizontal="right" vertical="center"/>
    </xf>
    <xf numFmtId="38" fontId="0" fillId="0" borderId="0" xfId="1" applyFont="1" applyFill="1" applyBorder="1" applyAlignment="1" applyProtection="1">
      <alignment vertical="center"/>
    </xf>
    <xf numFmtId="0" fontId="0" fillId="2" borderId="0" xfId="0" applyFill="1" applyBorder="1" applyAlignment="1" applyProtection="1">
      <alignment vertical="center" wrapText="1"/>
    </xf>
    <xf numFmtId="0" fontId="0" fillId="0" borderId="0" xfId="0" applyBorder="1" applyProtection="1">
      <alignment vertical="center"/>
    </xf>
    <xf numFmtId="38" fontId="0" fillId="0" borderId="0" xfId="1" applyFont="1" applyFill="1" applyBorder="1" applyAlignment="1" applyProtection="1"/>
    <xf numFmtId="0" fontId="5" fillId="2" borderId="0" xfId="0" applyFont="1" applyFill="1" applyBorder="1" applyAlignment="1" applyProtection="1">
      <alignment horizontal="center" vertical="center" wrapText="1"/>
    </xf>
    <xf numFmtId="180" fontId="3" fillId="2" borderId="0" xfId="0" applyNumberFormat="1" applyFont="1" applyFill="1" applyBorder="1" applyAlignment="1" applyProtection="1">
      <alignment horizontal="right" vertical="center"/>
    </xf>
    <xf numFmtId="180" fontId="5" fillId="2" borderId="0" xfId="0" applyNumberFormat="1" applyFont="1" applyFill="1" applyBorder="1" applyAlignment="1" applyProtection="1">
      <alignment horizontal="right" vertical="center"/>
    </xf>
    <xf numFmtId="0" fontId="7" fillId="2" borderId="0" xfId="0" applyFont="1" applyFill="1" applyAlignment="1" applyProtection="1">
      <alignment vertical="center" wrapText="1"/>
    </xf>
    <xf numFmtId="0" fontId="7" fillId="2" borderId="0" xfId="0" applyFont="1" applyFill="1" applyAlignment="1" applyProtection="1">
      <alignment horizontal="left" vertical="center" wrapText="1"/>
    </xf>
    <xf numFmtId="0" fontId="7" fillId="0" borderId="0" xfId="0" applyFont="1" applyAlignment="1" applyProtection="1">
      <alignment vertical="center" wrapText="1"/>
    </xf>
    <xf numFmtId="0" fontId="12" fillId="2" borderId="0" xfId="0" applyFont="1" applyFill="1" applyProtection="1">
      <alignment vertical="center"/>
    </xf>
    <xf numFmtId="0" fontId="13" fillId="2" borderId="0" xfId="0" applyFont="1" applyFill="1" applyProtection="1">
      <alignment vertical="center"/>
    </xf>
    <xf numFmtId="0" fontId="8" fillId="2" borderId="0" xfId="0" applyFont="1" applyFill="1" applyProtection="1">
      <alignment vertical="center"/>
    </xf>
    <xf numFmtId="0" fontId="3" fillId="4" borderId="14" xfId="0" applyFont="1" applyFill="1" applyBorder="1" applyProtection="1">
      <alignment vertical="center"/>
    </xf>
    <xf numFmtId="0" fontId="0" fillId="4" borderId="14" xfId="0" applyFill="1" applyBorder="1" applyProtection="1">
      <alignment vertical="center"/>
    </xf>
    <xf numFmtId="0" fontId="0" fillId="4" borderId="15" xfId="0" applyFill="1" applyBorder="1" applyProtection="1">
      <alignment vertical="center"/>
    </xf>
    <xf numFmtId="0" fontId="9" fillId="4" borderId="16" xfId="0" applyFont="1" applyFill="1" applyBorder="1" applyProtection="1">
      <alignment vertical="center"/>
    </xf>
    <xf numFmtId="0" fontId="0" fillId="0" borderId="0" xfId="0" applyFill="1" applyProtection="1">
      <alignment vertical="center"/>
    </xf>
    <xf numFmtId="0" fontId="9" fillId="2" borderId="0" xfId="0" applyFont="1" applyFill="1" applyBorder="1" applyProtection="1">
      <alignment vertical="center"/>
    </xf>
    <xf numFmtId="0" fontId="3" fillId="2" borderId="0" xfId="0" applyFont="1" applyFill="1" applyBorder="1" applyProtection="1">
      <alignment vertical="center"/>
    </xf>
    <xf numFmtId="0" fontId="0" fillId="2" borderId="0" xfId="0" applyFill="1" applyBorder="1" applyProtection="1">
      <alignment vertical="center"/>
    </xf>
    <xf numFmtId="0" fontId="7" fillId="2" borderId="0" xfId="0" applyFont="1" applyFill="1" applyAlignment="1" applyProtection="1">
      <alignment horizontal="right" vertical="top" wrapText="1"/>
    </xf>
    <xf numFmtId="0" fontId="7" fillId="2" borderId="0" xfId="0" applyFont="1" applyFill="1" applyAlignment="1" applyProtection="1">
      <alignment vertical="center"/>
    </xf>
    <xf numFmtId="0" fontId="5" fillId="0" borderId="3" xfId="0" applyFont="1" applyFill="1" applyBorder="1" applyAlignment="1" applyProtection="1"/>
    <xf numFmtId="0" fontId="5" fillId="0" borderId="0" xfId="0" applyFont="1" applyFill="1" applyBorder="1" applyAlignment="1" applyProtection="1"/>
    <xf numFmtId="0" fontId="9" fillId="2" borderId="0" xfId="0" applyFont="1" applyFill="1" applyBorder="1" applyAlignment="1" applyProtection="1">
      <alignment horizontal="center" vertical="center"/>
    </xf>
    <xf numFmtId="180" fontId="9" fillId="2" borderId="0" xfId="0" applyNumberFormat="1" applyFont="1" applyFill="1" applyBorder="1" applyAlignment="1" applyProtection="1">
      <alignment horizontal="right" vertical="center"/>
    </xf>
    <xf numFmtId="0" fontId="7" fillId="2" borderId="0" xfId="0" applyFont="1" applyFill="1" applyBorder="1" applyAlignment="1" applyProtection="1">
      <alignment horizontal="center" vertical="center"/>
    </xf>
    <xf numFmtId="180" fontId="7" fillId="2" borderId="0" xfId="0" applyNumberFormat="1" applyFont="1" applyFill="1" applyBorder="1" applyAlignment="1" applyProtection="1">
      <alignment horizontal="right" vertical="center"/>
    </xf>
    <xf numFmtId="0" fontId="14" fillId="2" borderId="0" xfId="0" applyFont="1" applyFill="1" applyBorder="1" applyAlignment="1" applyProtection="1">
      <alignment horizontal="center" vertical="center" wrapText="1"/>
    </xf>
    <xf numFmtId="38" fontId="0" fillId="0" borderId="4" xfId="1" applyFont="1" applyFill="1" applyBorder="1" applyAlignment="1" applyProtection="1">
      <alignment horizontal="center" vertical="center" wrapText="1"/>
    </xf>
    <xf numFmtId="38" fontId="4" fillId="0" borderId="5" xfId="1" applyFont="1" applyFill="1" applyBorder="1" applyAlignment="1" applyProtection="1">
      <alignment horizontal="center" vertical="center" wrapText="1"/>
    </xf>
    <xf numFmtId="0" fontId="0" fillId="0" borderId="17" xfId="0" applyBorder="1" applyProtection="1">
      <alignment vertical="center"/>
    </xf>
    <xf numFmtId="0" fontId="0" fillId="0" borderId="18" xfId="0" applyBorder="1" applyProtection="1">
      <alignment vertical="center"/>
    </xf>
    <xf numFmtId="0" fontId="0" fillId="0" borderId="19" xfId="0" applyBorder="1" applyProtection="1">
      <alignment vertical="center"/>
    </xf>
    <xf numFmtId="0" fontId="0" fillId="0" borderId="20" xfId="0" applyBorder="1" applyProtection="1">
      <alignment vertical="center"/>
    </xf>
    <xf numFmtId="0" fontId="0" fillId="0" borderId="20" xfId="0" applyFill="1" applyBorder="1" applyProtection="1">
      <alignment vertical="center"/>
    </xf>
    <xf numFmtId="182" fontId="0" fillId="0" borderId="20" xfId="0" applyNumberFormat="1" applyBorder="1" applyProtection="1">
      <alignment vertical="center"/>
    </xf>
    <xf numFmtId="0" fontId="0" fillId="0" borderId="20" xfId="0" applyBorder="1" applyAlignment="1" applyProtection="1">
      <alignment vertical="center" wrapText="1"/>
    </xf>
    <xf numFmtId="38" fontId="0" fillId="0" borderId="21" xfId="1" applyFont="1" applyFill="1" applyBorder="1" applyAlignment="1" applyProtection="1">
      <alignment horizontal="center" vertical="center" wrapText="1"/>
    </xf>
    <xf numFmtId="38" fontId="0" fillId="0" borderId="20" xfId="0" applyNumberFormat="1" applyBorder="1" applyProtection="1">
      <alignment vertical="center"/>
    </xf>
    <xf numFmtId="38" fontId="0" fillId="0" borderId="22" xfId="1" applyFont="1" applyFill="1" applyBorder="1" applyAlignment="1" applyProtection="1">
      <alignment horizontal="center" vertical="center"/>
    </xf>
    <xf numFmtId="38" fontId="0" fillId="0" borderId="22" xfId="1" applyFont="1" applyFill="1" applyBorder="1" applyAlignment="1" applyProtection="1">
      <alignment horizontal="right" vertical="center"/>
    </xf>
    <xf numFmtId="38" fontId="0" fillId="0" borderId="22" xfId="1" applyFont="1" applyFill="1" applyBorder="1" applyAlignment="1" applyProtection="1">
      <alignment vertical="center"/>
    </xf>
    <xf numFmtId="0" fontId="22" fillId="0" borderId="0" xfId="0" applyFont="1" applyFill="1" applyProtection="1">
      <alignment vertical="center"/>
    </xf>
    <xf numFmtId="0" fontId="5" fillId="0" borderId="1" xfId="0" applyFont="1" applyFill="1" applyBorder="1" applyAlignment="1" applyProtection="1"/>
    <xf numFmtId="0" fontId="5" fillId="0" borderId="2" xfId="0" applyFont="1" applyFill="1" applyBorder="1" applyAlignment="1" applyProtection="1"/>
    <xf numFmtId="0" fontId="5" fillId="2" borderId="0" xfId="0" applyFont="1" applyFill="1" applyAlignment="1" applyProtection="1">
      <alignment horizontal="left" vertical="center" wrapText="1"/>
    </xf>
    <xf numFmtId="38" fontId="0" fillId="0" borderId="7" xfId="1" applyFont="1" applyFill="1" applyBorder="1" applyAlignment="1" applyProtection="1">
      <alignment horizontal="center" vertical="center"/>
    </xf>
    <xf numFmtId="38" fontId="0" fillId="0" borderId="10" xfId="1" applyFont="1" applyFill="1" applyBorder="1" applyAlignment="1" applyProtection="1">
      <alignment horizontal="center" vertical="center"/>
    </xf>
    <xf numFmtId="38" fontId="0" fillId="0" borderId="7" xfId="1" applyFont="1" applyFill="1" applyBorder="1" applyAlignment="1" applyProtection="1">
      <alignment horizontal="right" vertical="center"/>
    </xf>
    <xf numFmtId="38" fontId="0" fillId="0" borderId="7" xfId="1" applyFont="1" applyFill="1" applyBorder="1" applyAlignment="1" applyProtection="1">
      <alignment vertical="center"/>
    </xf>
    <xf numFmtId="38" fontId="0" fillId="0" borderId="4" xfId="1" applyFont="1" applyFill="1" applyBorder="1" applyAlignment="1" applyProtection="1">
      <alignment horizontal="center" vertical="center"/>
    </xf>
    <xf numFmtId="183" fontId="8" fillId="2" borderId="0" xfId="0" applyNumberFormat="1" applyFont="1" applyFill="1" applyAlignment="1" applyProtection="1">
      <alignment horizontal="left" vertical="center"/>
    </xf>
    <xf numFmtId="0" fontId="9" fillId="2" borderId="0" xfId="0" applyFont="1" applyFill="1" applyBorder="1" applyAlignment="1" applyProtection="1">
      <alignment horizontal="center" vertical="center" wrapText="1"/>
    </xf>
    <xf numFmtId="38" fontId="0" fillId="0" borderId="7" xfId="1" applyFont="1" applyFill="1" applyBorder="1" applyAlignment="1" applyProtection="1">
      <alignment horizontal="center" vertical="center"/>
    </xf>
    <xf numFmtId="38" fontId="0" fillId="0" borderId="10" xfId="1" applyFont="1" applyFill="1" applyBorder="1" applyAlignment="1" applyProtection="1">
      <alignment horizontal="center" vertical="center"/>
    </xf>
    <xf numFmtId="38" fontId="0" fillId="0" borderId="7" xfId="1" applyFont="1" applyFill="1" applyBorder="1" applyAlignment="1" applyProtection="1">
      <alignment horizontal="right" vertical="center"/>
    </xf>
    <xf numFmtId="38" fontId="0" fillId="0" borderId="10" xfId="1" applyFont="1" applyFill="1" applyBorder="1" applyAlignment="1" applyProtection="1">
      <alignment horizontal="right" vertical="center"/>
    </xf>
    <xf numFmtId="38" fontId="0" fillId="0" borderId="7" xfId="1" applyFont="1" applyFill="1" applyBorder="1" applyAlignment="1" applyProtection="1">
      <alignment vertical="center"/>
    </xf>
    <xf numFmtId="38" fontId="0" fillId="0" borderId="4" xfId="1" applyFont="1" applyFill="1" applyBorder="1" applyAlignment="1" applyProtection="1">
      <alignment horizontal="center" vertical="center"/>
    </xf>
    <xf numFmtId="38" fontId="4" fillId="0" borderId="0" xfId="1" applyFont="1" applyFill="1" applyBorder="1" applyAlignment="1" applyProtection="1">
      <alignment vertical="center" wrapText="1"/>
    </xf>
    <xf numFmtId="177" fontId="1" fillId="3" borderId="12" xfId="0" applyNumberFormat="1" applyFont="1" applyFill="1" applyBorder="1" applyAlignment="1" applyProtection="1">
      <alignment vertical="center" shrinkToFit="1"/>
    </xf>
    <xf numFmtId="177" fontId="1" fillId="3" borderId="13" xfId="0" applyNumberFormat="1" applyFont="1" applyFill="1" applyBorder="1" applyAlignment="1" applyProtection="1">
      <alignment vertical="center" shrinkToFit="1"/>
    </xf>
    <xf numFmtId="178" fontId="14" fillId="2" borderId="0" xfId="0" applyNumberFormat="1" applyFont="1" applyFill="1" applyBorder="1" applyAlignment="1" applyProtection="1">
      <alignment horizontal="center" vertical="center" wrapText="1"/>
    </xf>
    <xf numFmtId="178" fontId="14" fillId="0" borderId="0" xfId="0" applyNumberFormat="1" applyFont="1" applyFill="1" applyBorder="1" applyAlignment="1" applyProtection="1">
      <alignment horizontal="center" vertical="center" wrapText="1"/>
    </xf>
    <xf numFmtId="0" fontId="5" fillId="0" borderId="0" xfId="0" applyFont="1" applyFill="1" applyProtection="1">
      <alignment vertical="center"/>
    </xf>
    <xf numFmtId="0" fontId="8" fillId="0" borderId="0" xfId="0" applyFont="1" applyFill="1" applyProtection="1">
      <alignment vertical="center"/>
    </xf>
    <xf numFmtId="38" fontId="0" fillId="0" borderId="4" xfId="1" applyFont="1" applyFill="1" applyBorder="1" applyAlignment="1" applyProtection="1">
      <alignment horizontal="center" vertical="center"/>
    </xf>
    <xf numFmtId="38" fontId="0" fillId="0" borderId="7" xfId="1" applyFont="1" applyFill="1" applyBorder="1" applyAlignment="1" applyProtection="1">
      <alignment vertical="center"/>
    </xf>
    <xf numFmtId="38" fontId="0" fillId="0" borderId="10" xfId="1" applyFont="1" applyFill="1" applyBorder="1" applyAlignment="1" applyProtection="1">
      <alignment vertical="center"/>
    </xf>
    <xf numFmtId="38" fontId="0" fillId="0" borderId="4" xfId="1" applyFont="1" applyFill="1" applyBorder="1" applyAlignment="1" applyProtection="1">
      <alignment vertical="center"/>
    </xf>
    <xf numFmtId="183" fontId="8" fillId="2" borderId="0" xfId="0" applyNumberFormat="1" applyFont="1" applyFill="1" applyAlignment="1" applyProtection="1">
      <alignment horizontal="left" vertical="center"/>
    </xf>
    <xf numFmtId="0" fontId="13" fillId="2" borderId="0" xfId="0" applyFont="1" applyFill="1" applyAlignment="1" applyProtection="1">
      <alignment horizontal="center" vertical="center"/>
    </xf>
    <xf numFmtId="0" fontId="14" fillId="0" borderId="13"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178" fontId="14" fillId="0" borderId="13" xfId="0" applyNumberFormat="1" applyFont="1" applyFill="1" applyBorder="1" applyAlignment="1" applyProtection="1">
      <alignment horizontal="center" vertical="center" wrapText="1"/>
    </xf>
    <xf numFmtId="184" fontId="14" fillId="0" borderId="13" xfId="0" applyNumberFormat="1" applyFont="1" applyFill="1" applyBorder="1" applyAlignment="1" applyProtection="1">
      <alignment horizontal="center" vertical="center" wrapText="1"/>
    </xf>
    <xf numFmtId="10" fontId="14" fillId="0" borderId="13" xfId="0" applyNumberFormat="1" applyFont="1" applyFill="1" applyBorder="1" applyAlignment="1" applyProtection="1">
      <alignment horizontal="center" vertical="center" wrapText="1"/>
    </xf>
    <xf numFmtId="0" fontId="14" fillId="2" borderId="13" xfId="0" applyFont="1" applyFill="1" applyBorder="1" applyAlignment="1" applyProtection="1">
      <alignment horizontal="center" vertical="center" wrapText="1"/>
    </xf>
    <xf numFmtId="177" fontId="14" fillId="2" borderId="13" xfId="0" applyNumberFormat="1" applyFont="1" applyFill="1" applyBorder="1" applyAlignment="1" applyProtection="1">
      <alignment horizontal="right" vertical="center" wrapText="1"/>
    </xf>
    <xf numFmtId="0" fontId="7" fillId="4" borderId="13" xfId="0" applyFont="1" applyFill="1" applyBorder="1" applyAlignment="1" applyProtection="1">
      <alignment horizontal="center" vertical="center" wrapText="1"/>
    </xf>
    <xf numFmtId="177" fontId="14" fillId="4" borderId="13" xfId="0" applyNumberFormat="1" applyFont="1" applyFill="1" applyBorder="1" applyAlignment="1" applyProtection="1">
      <alignment horizontal="right" vertical="center" wrapText="1"/>
    </xf>
    <xf numFmtId="177" fontId="14" fillId="0" borderId="13" xfId="0" applyNumberFormat="1" applyFont="1" applyFill="1" applyBorder="1" applyAlignment="1" applyProtection="1">
      <alignment horizontal="right" vertical="center" wrapText="1"/>
    </xf>
    <xf numFmtId="177" fontId="14" fillId="2" borderId="12" xfId="0" applyNumberFormat="1" applyFont="1" applyFill="1" applyBorder="1" applyAlignment="1" applyProtection="1">
      <alignment horizontal="right" vertical="center" wrapText="1"/>
    </xf>
    <xf numFmtId="177" fontId="14" fillId="2" borderId="23" xfId="0" applyNumberFormat="1" applyFont="1" applyFill="1" applyBorder="1" applyAlignment="1" applyProtection="1">
      <alignment horizontal="right" vertical="center" wrapText="1"/>
    </xf>
    <xf numFmtId="177" fontId="14" fillId="2" borderId="24" xfId="0" applyNumberFormat="1" applyFont="1" applyFill="1" applyBorder="1" applyAlignment="1" applyProtection="1">
      <alignment horizontal="right" vertical="center" wrapText="1"/>
    </xf>
    <xf numFmtId="0" fontId="9" fillId="0" borderId="28"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77" fontId="10" fillId="4" borderId="28" xfId="0" applyNumberFormat="1" applyFont="1" applyFill="1" applyBorder="1" applyAlignment="1" applyProtection="1">
      <alignment vertical="center"/>
    </xf>
    <xf numFmtId="0" fontId="10" fillId="4" borderId="28" xfId="0" applyFont="1" applyFill="1" applyBorder="1" applyAlignment="1" applyProtection="1">
      <alignment vertical="center"/>
    </xf>
    <xf numFmtId="0" fontId="3" fillId="2" borderId="28" xfId="0" applyFont="1" applyFill="1" applyBorder="1" applyAlignment="1" applyProtection="1">
      <alignment horizontal="center" vertical="center" wrapText="1"/>
    </xf>
    <xf numFmtId="0" fontId="6" fillId="2" borderId="28" xfId="0" applyFont="1" applyFill="1" applyBorder="1" applyAlignment="1" applyProtection="1">
      <alignment horizontal="center" vertical="center"/>
    </xf>
    <xf numFmtId="181" fontId="11" fillId="4" borderId="28" xfId="0" applyNumberFormat="1" applyFont="1" applyFill="1" applyBorder="1" applyAlignment="1" applyProtection="1">
      <alignment horizontal="right" vertical="center"/>
    </xf>
    <xf numFmtId="0" fontId="14" fillId="0" borderId="13" xfId="0" applyFont="1" applyBorder="1" applyAlignment="1" applyProtection="1">
      <alignment vertical="center" wrapText="1"/>
    </xf>
    <xf numFmtId="0" fontId="14" fillId="0" borderId="13" xfId="0" applyFont="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9" fillId="2" borderId="25" xfId="0" applyFont="1" applyFill="1" applyBorder="1" applyAlignment="1" applyProtection="1">
      <alignment horizontal="center" vertical="center"/>
    </xf>
    <xf numFmtId="0" fontId="9" fillId="2" borderId="26" xfId="0" applyFont="1" applyFill="1" applyBorder="1" applyAlignment="1" applyProtection="1">
      <alignment horizontal="center" vertical="center"/>
    </xf>
    <xf numFmtId="0" fontId="9" fillId="2" borderId="27" xfId="0" applyFont="1" applyFill="1" applyBorder="1" applyAlignment="1" applyProtection="1">
      <alignment horizontal="center" vertical="center"/>
    </xf>
    <xf numFmtId="179" fontId="9" fillId="2" borderId="25" xfId="0" applyNumberFormat="1" applyFont="1" applyFill="1" applyBorder="1" applyAlignment="1" applyProtection="1">
      <alignment horizontal="right" vertical="center"/>
    </xf>
    <xf numFmtId="179" fontId="9" fillId="2" borderId="26" xfId="0" applyNumberFormat="1" applyFont="1" applyFill="1" applyBorder="1" applyAlignment="1" applyProtection="1">
      <alignment horizontal="right" vertical="center"/>
    </xf>
    <xf numFmtId="179" fontId="9" fillId="2" borderId="27" xfId="0" applyNumberFormat="1" applyFont="1" applyFill="1" applyBorder="1" applyAlignment="1" applyProtection="1">
      <alignment horizontal="right" vertical="center"/>
    </xf>
    <xf numFmtId="0" fontId="7" fillId="2" borderId="25" xfId="0" applyFont="1" applyFill="1" applyBorder="1" applyAlignment="1" applyProtection="1">
      <alignment horizontal="center" vertical="center"/>
    </xf>
    <xf numFmtId="0" fontId="7" fillId="2" borderId="26" xfId="0" applyFont="1" applyFill="1" applyBorder="1" applyAlignment="1" applyProtection="1">
      <alignment horizontal="center" vertical="center"/>
    </xf>
    <xf numFmtId="0" fontId="7" fillId="2" borderId="27"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6" xfId="0" applyFont="1" applyFill="1" applyBorder="1" applyAlignment="1" applyProtection="1">
      <alignment horizontal="center" vertical="center"/>
    </xf>
    <xf numFmtId="0" fontId="7" fillId="0" borderId="27" xfId="0" applyFont="1" applyFill="1" applyBorder="1" applyAlignment="1" applyProtection="1">
      <alignment horizontal="center" vertical="center"/>
    </xf>
    <xf numFmtId="179" fontId="7" fillId="2" borderId="25" xfId="0" applyNumberFormat="1" applyFont="1" applyFill="1" applyBorder="1" applyAlignment="1" applyProtection="1">
      <alignment horizontal="right" vertical="center"/>
    </xf>
    <xf numFmtId="179" fontId="7" fillId="2" borderId="26" xfId="0" applyNumberFormat="1" applyFont="1" applyFill="1" applyBorder="1" applyAlignment="1" applyProtection="1">
      <alignment horizontal="right" vertical="center"/>
    </xf>
    <xf numFmtId="179" fontId="7" fillId="2" borderId="27" xfId="0" applyNumberFormat="1" applyFont="1" applyFill="1" applyBorder="1" applyAlignment="1" applyProtection="1">
      <alignment horizontal="right" vertical="center"/>
    </xf>
    <xf numFmtId="0" fontId="9" fillId="2" borderId="25" xfId="0" applyFont="1" applyFill="1" applyBorder="1" applyAlignment="1" applyProtection="1">
      <alignment horizontal="center" vertical="center" wrapText="1"/>
    </xf>
    <xf numFmtId="180" fontId="9" fillId="2" borderId="25" xfId="0" applyNumberFormat="1" applyFont="1" applyFill="1" applyBorder="1" applyAlignment="1" applyProtection="1">
      <alignment horizontal="right" vertical="center"/>
    </xf>
    <xf numFmtId="180" fontId="9" fillId="2" borderId="26" xfId="0" applyNumberFormat="1" applyFont="1" applyFill="1" applyBorder="1" applyAlignment="1" applyProtection="1">
      <alignment horizontal="right" vertical="center"/>
    </xf>
    <xf numFmtId="180" fontId="9" fillId="2" borderId="27" xfId="0" applyNumberFormat="1" applyFont="1" applyFill="1" applyBorder="1" applyAlignment="1" applyProtection="1">
      <alignment horizontal="right" vertical="center"/>
    </xf>
    <xf numFmtId="180" fontId="7" fillId="2" borderId="25" xfId="0" applyNumberFormat="1" applyFont="1" applyFill="1" applyBorder="1" applyAlignment="1" applyProtection="1">
      <alignment horizontal="right" vertical="center"/>
    </xf>
    <xf numFmtId="180" fontId="7" fillId="2" borderId="26" xfId="0" applyNumberFormat="1" applyFont="1" applyFill="1" applyBorder="1" applyAlignment="1" applyProtection="1">
      <alignment horizontal="right" vertical="center"/>
    </xf>
    <xf numFmtId="180" fontId="7" fillId="2" borderId="27" xfId="0" applyNumberFormat="1" applyFont="1" applyFill="1" applyBorder="1" applyAlignment="1" applyProtection="1">
      <alignment horizontal="right" vertical="center"/>
    </xf>
    <xf numFmtId="179" fontId="7" fillId="0" borderId="25" xfId="0" applyNumberFormat="1" applyFont="1" applyFill="1" applyBorder="1" applyAlignment="1" applyProtection="1">
      <alignment horizontal="right" vertical="center"/>
    </xf>
    <xf numFmtId="179" fontId="7" fillId="0" borderId="26" xfId="0" applyNumberFormat="1" applyFont="1" applyFill="1" applyBorder="1" applyAlignment="1" applyProtection="1">
      <alignment horizontal="right" vertical="center"/>
    </xf>
    <xf numFmtId="179" fontId="7" fillId="0" borderId="27" xfId="0" applyNumberFormat="1" applyFont="1" applyFill="1" applyBorder="1" applyAlignment="1" applyProtection="1">
      <alignment horizontal="right" vertical="center"/>
    </xf>
    <xf numFmtId="0" fontId="7" fillId="0" borderId="25" xfId="0" applyFont="1" applyFill="1" applyBorder="1" applyAlignment="1" applyProtection="1">
      <alignment horizontal="center" vertical="center" shrinkToFit="1"/>
    </xf>
    <xf numFmtId="0" fontId="7" fillId="0" borderId="26" xfId="0" applyFont="1" applyFill="1" applyBorder="1" applyAlignment="1" applyProtection="1">
      <alignment horizontal="center" vertical="center" shrinkToFit="1"/>
    </xf>
    <xf numFmtId="0" fontId="7" fillId="0" borderId="27" xfId="0" applyFont="1" applyFill="1" applyBorder="1" applyAlignment="1" applyProtection="1">
      <alignment horizontal="center" vertical="center" shrinkToFit="1"/>
    </xf>
    <xf numFmtId="180" fontId="7" fillId="0" borderId="25" xfId="0" applyNumberFormat="1" applyFont="1" applyFill="1" applyBorder="1" applyAlignment="1" applyProtection="1">
      <alignment horizontal="right" vertical="center"/>
    </xf>
    <xf numFmtId="180" fontId="7" fillId="0" borderId="26" xfId="0" applyNumberFormat="1" applyFont="1" applyFill="1" applyBorder="1" applyAlignment="1" applyProtection="1">
      <alignment horizontal="right" vertical="center"/>
    </xf>
    <xf numFmtId="180" fontId="7" fillId="0" borderId="27" xfId="0" applyNumberFormat="1" applyFont="1" applyFill="1" applyBorder="1" applyAlignment="1" applyProtection="1">
      <alignment horizontal="right" vertical="center"/>
    </xf>
    <xf numFmtId="0" fontId="7" fillId="0" borderId="33" xfId="0" applyFont="1" applyFill="1" applyBorder="1" applyAlignment="1" applyProtection="1">
      <alignment horizontal="center" vertical="center"/>
    </xf>
    <xf numFmtId="0" fontId="7" fillId="0" borderId="34" xfId="0" applyFont="1" applyFill="1" applyBorder="1" applyAlignment="1" applyProtection="1">
      <alignment horizontal="center" vertical="center"/>
    </xf>
    <xf numFmtId="0" fontId="7" fillId="5" borderId="35" xfId="0" applyFont="1" applyFill="1" applyBorder="1" applyAlignment="1" applyProtection="1">
      <alignment horizontal="center" vertical="center"/>
      <protection locked="0"/>
    </xf>
    <xf numFmtId="0" fontId="7" fillId="5" borderId="36" xfId="0" applyFont="1" applyFill="1" applyBorder="1" applyAlignment="1" applyProtection="1">
      <alignment horizontal="center" vertical="center"/>
      <protection locked="0"/>
    </xf>
    <xf numFmtId="0" fontId="7" fillId="2" borderId="31" xfId="0" applyFont="1" applyFill="1" applyBorder="1" applyAlignment="1" applyProtection="1">
      <alignment horizontal="center" vertical="center"/>
    </xf>
    <xf numFmtId="0" fontId="7" fillId="2" borderId="32" xfId="0" applyFont="1" applyFill="1" applyBorder="1" applyAlignment="1" applyProtection="1">
      <alignment horizontal="center" vertical="center"/>
    </xf>
    <xf numFmtId="182" fontId="7" fillId="5" borderId="1" xfId="0" applyNumberFormat="1" applyFont="1" applyFill="1" applyBorder="1" applyAlignment="1" applyProtection="1">
      <alignment horizontal="right" vertical="center"/>
      <protection locked="0"/>
    </xf>
    <xf numFmtId="182" fontId="7" fillId="5" borderId="29" xfId="0" applyNumberFormat="1" applyFont="1" applyFill="1" applyBorder="1" applyAlignment="1" applyProtection="1">
      <alignment horizontal="right" vertical="center"/>
      <protection locked="0"/>
    </xf>
    <xf numFmtId="182" fontId="7" fillId="5" borderId="9" xfId="0" applyNumberFormat="1" applyFont="1" applyFill="1" applyBorder="1" applyAlignment="1" applyProtection="1">
      <alignment horizontal="right" vertical="center"/>
      <protection locked="0"/>
    </xf>
    <xf numFmtId="182" fontId="7" fillId="5" borderId="30" xfId="0" applyNumberFormat="1" applyFont="1" applyFill="1" applyBorder="1" applyAlignment="1" applyProtection="1">
      <alignment horizontal="right" vertical="center"/>
      <protection locked="0"/>
    </xf>
    <xf numFmtId="38" fontId="0" fillId="0" borderId="7" xfId="1" applyFont="1" applyFill="1" applyBorder="1" applyAlignment="1" applyProtection="1">
      <alignment horizontal="center" vertical="center"/>
    </xf>
    <xf numFmtId="38" fontId="0" fillId="0" borderId="10" xfId="1" applyFont="1" applyFill="1" applyBorder="1" applyAlignment="1" applyProtection="1">
      <alignment horizontal="center" vertical="center"/>
    </xf>
    <xf numFmtId="38" fontId="0" fillId="0" borderId="7" xfId="1" applyFont="1" applyFill="1" applyBorder="1" applyAlignment="1" applyProtection="1">
      <alignment horizontal="right" vertical="center"/>
    </xf>
    <xf numFmtId="38" fontId="0" fillId="0" borderId="10" xfId="1" applyFont="1" applyFill="1" applyBorder="1" applyAlignment="1" applyProtection="1">
      <alignment horizontal="right" vertical="center"/>
    </xf>
    <xf numFmtId="182" fontId="7" fillId="0" borderId="3" xfId="0" applyNumberFormat="1" applyFont="1" applyFill="1" applyBorder="1" applyAlignment="1" applyProtection="1">
      <alignment horizontal="right" vertical="center"/>
      <protection locked="0"/>
    </xf>
    <xf numFmtId="182" fontId="7" fillId="0" borderId="0" xfId="0" applyNumberFormat="1" applyFont="1" applyFill="1" applyBorder="1" applyAlignment="1" applyProtection="1">
      <alignment horizontal="right" vertical="center"/>
      <protection locked="0"/>
    </xf>
    <xf numFmtId="0" fontId="7" fillId="0" borderId="0" xfId="0" applyFont="1" applyFill="1" applyBorder="1" applyAlignment="1" applyProtection="1">
      <alignment horizontal="center" vertical="center"/>
    </xf>
    <xf numFmtId="38" fontId="1" fillId="0" borderId="7" xfId="1" applyFont="1" applyFill="1" applyBorder="1" applyAlignment="1" applyProtection="1">
      <alignment vertical="center"/>
    </xf>
    <xf numFmtId="38" fontId="1" fillId="0" borderId="10" xfId="1" applyFont="1" applyFill="1" applyBorder="1" applyAlignment="1" applyProtection="1">
      <alignment vertical="center"/>
    </xf>
    <xf numFmtId="0" fontId="7" fillId="0" borderId="1"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7" fillId="2" borderId="37" xfId="0" applyFont="1" applyFill="1" applyBorder="1" applyAlignment="1" applyProtection="1">
      <alignment horizontal="center" vertical="center"/>
    </xf>
    <xf numFmtId="0" fontId="7" fillId="2" borderId="38" xfId="0" applyFont="1" applyFill="1" applyBorder="1" applyAlignment="1" applyProtection="1">
      <alignment horizontal="center" vertical="center"/>
    </xf>
    <xf numFmtId="38" fontId="0" fillId="0" borderId="4" xfId="1" applyFont="1" applyFill="1" applyBorder="1" applyAlignment="1" applyProtection="1">
      <alignment horizontal="right" vertical="center"/>
    </xf>
    <xf numFmtId="0" fontId="7" fillId="2" borderId="38" xfId="0" applyFont="1" applyFill="1" applyBorder="1" applyProtection="1">
      <alignment vertical="center"/>
    </xf>
    <xf numFmtId="0" fontId="17" fillId="0" borderId="3" xfId="0" applyFont="1" applyFill="1" applyBorder="1" applyAlignment="1" applyProtection="1">
      <alignment horizontal="left" vertical="top" wrapText="1"/>
    </xf>
    <xf numFmtId="0" fontId="17" fillId="0" borderId="0" xfId="0" applyFont="1" applyFill="1" applyBorder="1" applyAlignment="1" applyProtection="1">
      <alignment horizontal="left" vertical="top" wrapText="1"/>
    </xf>
    <xf numFmtId="0" fontId="17" fillId="0" borderId="39" xfId="0" applyFont="1" applyFill="1" applyBorder="1" applyAlignment="1" applyProtection="1">
      <alignment horizontal="left" vertical="top" wrapText="1"/>
    </xf>
    <xf numFmtId="0" fontId="17" fillId="0" borderId="9" xfId="0" applyFont="1" applyFill="1" applyBorder="1" applyAlignment="1" applyProtection="1">
      <alignment horizontal="left" vertical="top" wrapText="1"/>
    </xf>
    <xf numFmtId="0" fontId="17" fillId="0" borderId="40" xfId="0" applyFont="1" applyFill="1" applyBorder="1" applyAlignment="1" applyProtection="1">
      <alignment horizontal="left" vertical="top" wrapText="1"/>
    </xf>
    <xf numFmtId="0" fontId="17" fillId="0" borderId="38" xfId="0" applyFont="1" applyFill="1" applyBorder="1" applyAlignment="1" applyProtection="1">
      <alignment horizontal="left" vertical="top" wrapText="1"/>
    </xf>
    <xf numFmtId="0" fontId="15" fillId="0" borderId="0" xfId="0" applyFont="1" applyFill="1" applyAlignment="1" applyProtection="1">
      <alignment horizontal="left" vertical="center"/>
    </xf>
    <xf numFmtId="0" fontId="16" fillId="2" borderId="0" xfId="0" applyFont="1" applyFill="1" applyAlignment="1" applyProtection="1">
      <alignment horizontal="left" vertical="center" wrapText="1"/>
    </xf>
    <xf numFmtId="0" fontId="5" fillId="2" borderId="0" xfId="0" applyFont="1" applyFill="1" applyAlignment="1" applyProtection="1">
      <alignment horizontal="left" vertical="center" wrapText="1"/>
    </xf>
    <xf numFmtId="0" fontId="9" fillId="0" borderId="1" xfId="0" applyFont="1" applyFill="1" applyBorder="1" applyAlignment="1" applyProtection="1">
      <alignment horizontal="center" vertical="center" wrapText="1"/>
    </xf>
    <xf numFmtId="0" fontId="14" fillId="0" borderId="37" xfId="0" applyFont="1" applyFill="1" applyBorder="1">
      <alignment vertical="center"/>
    </xf>
    <xf numFmtId="0" fontId="14" fillId="0" borderId="3" xfId="0" applyFont="1" applyFill="1" applyBorder="1">
      <alignment vertical="center"/>
    </xf>
    <xf numFmtId="0" fontId="14" fillId="0" borderId="39" xfId="0" applyFont="1" applyFill="1" applyBorder="1">
      <alignment vertical="center"/>
    </xf>
    <xf numFmtId="0" fontId="14" fillId="0" borderId="9" xfId="0" applyFont="1" applyFill="1" applyBorder="1">
      <alignment vertical="center"/>
    </xf>
    <xf numFmtId="0" fontId="14" fillId="0" borderId="38" xfId="0" applyFont="1" applyFill="1" applyBorder="1">
      <alignment vertical="center"/>
    </xf>
    <xf numFmtId="0" fontId="8" fillId="0" borderId="3"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39"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6" fillId="0" borderId="0" xfId="0"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F8FBC-C844-4649-85B6-C45DE5AB897A}">
  <dimension ref="A1:AV105"/>
  <sheetViews>
    <sheetView showGridLines="0" tabSelected="1" showRuler="0" showOutlineSymbols="0" zoomScaleNormal="100" zoomScaleSheetLayoutView="100" workbookViewId="0">
      <selection activeCell="B1" sqref="B1:Q4"/>
    </sheetView>
  </sheetViews>
  <sheetFormatPr defaultColWidth="7.6640625" defaultRowHeight="0" customHeight="1" zeroHeight="1" x14ac:dyDescent="0.2"/>
  <cols>
    <col min="1" max="1" width="2.6640625" style="2" customWidth="1"/>
    <col min="2" max="2" width="2.44140625" style="2" customWidth="1"/>
    <col min="3" max="3" width="10.6640625" style="2" customWidth="1"/>
    <col min="4" max="4" width="10" style="2" customWidth="1"/>
    <col min="5" max="5" width="8" style="2" customWidth="1"/>
    <col min="6" max="7" width="8.77734375" style="2" customWidth="1"/>
    <col min="8" max="8" width="8" style="2" customWidth="1"/>
    <col min="9" max="10" width="8.77734375" style="2" customWidth="1"/>
    <col min="11" max="11" width="8" style="2" customWidth="1"/>
    <col min="12" max="13" width="8.77734375" style="2" customWidth="1"/>
    <col min="14" max="14" width="8" style="2" customWidth="1"/>
    <col min="15" max="16" width="8.77734375" style="2" customWidth="1"/>
    <col min="17" max="17" width="7.44140625" style="2" customWidth="1"/>
    <col min="18" max="20" width="7.6640625" style="2" hidden="1" customWidth="1"/>
    <col min="21" max="21" width="14.109375" style="2" hidden="1" customWidth="1"/>
    <col min="22" max="23" width="10.44140625" style="2" hidden="1" customWidth="1"/>
    <col min="24" max="24" width="9.44140625" style="2" hidden="1" customWidth="1"/>
    <col min="25" max="25" width="10.109375" style="2" hidden="1" customWidth="1"/>
    <col min="26" max="26" width="9.6640625" style="2" hidden="1" customWidth="1"/>
    <col min="27" max="27" width="11.21875" style="2" hidden="1" customWidth="1"/>
    <col min="28" max="28" width="10.5546875" style="2" hidden="1" customWidth="1"/>
    <col min="29" max="29" width="11.109375" style="2" hidden="1" customWidth="1"/>
    <col min="30" max="30" width="13.109375" style="2" hidden="1" customWidth="1"/>
    <col min="31" max="31" width="7.6640625" style="2" hidden="1" customWidth="1"/>
    <col min="32" max="32" width="11.6640625" style="2" hidden="1" customWidth="1"/>
    <col min="33" max="34" width="13.109375" style="2" hidden="1" customWidth="1"/>
    <col min="35" max="35" width="7.6640625" style="2" hidden="1" customWidth="1"/>
    <col min="36" max="36" width="11.6640625" style="2" hidden="1" customWidth="1"/>
    <col min="37" max="37" width="13.109375" style="2" hidden="1" customWidth="1"/>
    <col min="38" max="38" width="11.33203125" style="2" hidden="1" customWidth="1"/>
    <col min="39" max="39" width="7.6640625" style="2" hidden="1" customWidth="1"/>
    <col min="40" max="40" width="10.77734375" style="2" hidden="1" customWidth="1"/>
    <col min="41" max="43" width="12.33203125" style="2" hidden="1" customWidth="1"/>
    <col min="44" max="45" width="7.6640625" style="2" hidden="1" customWidth="1"/>
    <col min="46" max="46" width="11.109375" style="2" hidden="1" customWidth="1"/>
    <col min="47" max="47" width="9.33203125" style="2" hidden="1" customWidth="1"/>
    <col min="48" max="48" width="9.5546875" style="2" hidden="1" customWidth="1"/>
    <col min="49" max="16384" width="7.6640625" style="2"/>
  </cols>
  <sheetData>
    <row r="1" spans="1:19" ht="13.5" customHeight="1" x14ac:dyDescent="0.2">
      <c r="A1" s="1"/>
      <c r="B1" s="185" t="s">
        <v>88</v>
      </c>
      <c r="C1" s="185"/>
      <c r="D1" s="185"/>
      <c r="E1" s="185"/>
      <c r="F1" s="185"/>
      <c r="G1" s="185"/>
      <c r="H1" s="185"/>
      <c r="I1" s="185"/>
      <c r="J1" s="185"/>
      <c r="K1" s="185"/>
      <c r="L1" s="185"/>
      <c r="M1" s="185"/>
      <c r="N1" s="185"/>
      <c r="O1" s="185"/>
      <c r="P1" s="185"/>
      <c r="Q1" s="185"/>
      <c r="R1" s="1"/>
      <c r="S1" s="1"/>
    </row>
    <row r="2" spans="1:19" ht="13.5" customHeight="1" x14ac:dyDescent="0.2">
      <c r="A2" s="1"/>
      <c r="B2" s="185"/>
      <c r="C2" s="185"/>
      <c r="D2" s="185"/>
      <c r="E2" s="185"/>
      <c r="F2" s="185"/>
      <c r="G2" s="185"/>
      <c r="H2" s="185"/>
      <c r="I2" s="185"/>
      <c r="J2" s="185"/>
      <c r="K2" s="185"/>
      <c r="L2" s="185"/>
      <c r="M2" s="185"/>
      <c r="N2" s="185"/>
      <c r="O2" s="185"/>
      <c r="P2" s="185"/>
      <c r="Q2" s="185"/>
      <c r="R2" s="1"/>
      <c r="S2" s="1"/>
    </row>
    <row r="3" spans="1:19" ht="13.5" customHeight="1" x14ac:dyDescent="0.2">
      <c r="A3" s="1"/>
      <c r="B3" s="185"/>
      <c r="C3" s="185"/>
      <c r="D3" s="185"/>
      <c r="E3" s="185"/>
      <c r="F3" s="185"/>
      <c r="G3" s="185"/>
      <c r="H3" s="185"/>
      <c r="I3" s="185"/>
      <c r="J3" s="185"/>
      <c r="K3" s="185"/>
      <c r="L3" s="185"/>
      <c r="M3" s="185"/>
      <c r="N3" s="185"/>
      <c r="O3" s="185"/>
      <c r="P3" s="185"/>
      <c r="Q3" s="185"/>
      <c r="R3" s="1"/>
      <c r="S3" s="1"/>
    </row>
    <row r="4" spans="1:19" ht="19.5" customHeight="1" x14ac:dyDescent="0.2">
      <c r="A4" s="1"/>
      <c r="B4" s="185"/>
      <c r="C4" s="185"/>
      <c r="D4" s="185"/>
      <c r="E4" s="185"/>
      <c r="F4" s="185"/>
      <c r="G4" s="185"/>
      <c r="H4" s="185"/>
      <c r="I4" s="185"/>
      <c r="J4" s="185"/>
      <c r="K4" s="185"/>
      <c r="L4" s="185"/>
      <c r="M4" s="185"/>
      <c r="N4" s="185"/>
      <c r="O4" s="185"/>
      <c r="P4" s="185"/>
      <c r="Q4" s="185"/>
      <c r="R4" s="1"/>
      <c r="S4" s="1"/>
    </row>
    <row r="5" spans="1:19" ht="24.75" customHeight="1" x14ac:dyDescent="0.2">
      <c r="A5" s="1"/>
      <c r="B5" s="42" t="s">
        <v>41</v>
      </c>
      <c r="C5" s="39"/>
      <c r="D5" s="40"/>
      <c r="E5" s="40"/>
      <c r="F5" s="40"/>
      <c r="G5" s="40"/>
      <c r="H5" s="40"/>
      <c r="I5" s="40"/>
      <c r="J5" s="41"/>
      <c r="K5" s="1"/>
      <c r="L5" s="1"/>
      <c r="M5" s="1"/>
      <c r="N5" s="1"/>
      <c r="O5" s="1"/>
      <c r="P5" s="1"/>
      <c r="Q5" s="1"/>
      <c r="R5" s="1"/>
      <c r="S5" s="1"/>
    </row>
    <row r="6" spans="1:19" s="43" customFormat="1" ht="8.25" customHeight="1" x14ac:dyDescent="0.2">
      <c r="A6" s="1"/>
      <c r="B6" s="44"/>
      <c r="C6" s="45"/>
      <c r="D6" s="46"/>
      <c r="E6" s="46"/>
      <c r="F6" s="46"/>
      <c r="G6" s="46"/>
      <c r="H6" s="46"/>
      <c r="I6" s="46"/>
      <c r="J6" s="46"/>
      <c r="K6" s="1"/>
      <c r="L6" s="1"/>
      <c r="M6" s="1"/>
      <c r="N6" s="1"/>
      <c r="O6" s="1"/>
      <c r="P6" s="1"/>
      <c r="Q6" s="1"/>
      <c r="R6" s="1"/>
      <c r="S6" s="1"/>
    </row>
    <row r="7" spans="1:19" s="35" customFormat="1" ht="34.5" customHeight="1" x14ac:dyDescent="0.2">
      <c r="A7" s="33"/>
      <c r="B7" s="47" t="s">
        <v>10</v>
      </c>
      <c r="C7" s="186" t="s">
        <v>78</v>
      </c>
      <c r="D7" s="186"/>
      <c r="E7" s="186"/>
      <c r="F7" s="186"/>
      <c r="G7" s="186"/>
      <c r="H7" s="186"/>
      <c r="I7" s="186"/>
      <c r="J7" s="186"/>
      <c r="K7" s="186"/>
      <c r="L7" s="186"/>
      <c r="M7" s="186"/>
      <c r="N7" s="186"/>
      <c r="O7" s="186"/>
      <c r="P7" s="186"/>
      <c r="Q7" s="186"/>
      <c r="R7" s="34"/>
      <c r="S7" s="33"/>
    </row>
    <row r="8" spans="1:19" s="35" customFormat="1" ht="34.5" customHeight="1" x14ac:dyDescent="0.2">
      <c r="A8" s="33"/>
      <c r="B8" s="47" t="s">
        <v>10</v>
      </c>
      <c r="C8" s="187" t="s">
        <v>42</v>
      </c>
      <c r="D8" s="187"/>
      <c r="E8" s="187"/>
      <c r="F8" s="187"/>
      <c r="G8" s="187"/>
      <c r="H8" s="187"/>
      <c r="I8" s="187"/>
      <c r="J8" s="187"/>
      <c r="K8" s="187"/>
      <c r="L8" s="187"/>
      <c r="M8" s="187"/>
      <c r="N8" s="187"/>
      <c r="O8" s="187"/>
      <c r="P8" s="187"/>
      <c r="Q8" s="187"/>
      <c r="R8" s="34"/>
      <c r="S8" s="33"/>
    </row>
    <row r="9" spans="1:19" s="35" customFormat="1" ht="34.5" customHeight="1" x14ac:dyDescent="0.2">
      <c r="A9" s="33"/>
      <c r="B9" s="47" t="s">
        <v>10</v>
      </c>
      <c r="C9" s="187" t="s">
        <v>77</v>
      </c>
      <c r="D9" s="187"/>
      <c r="E9" s="187"/>
      <c r="F9" s="187"/>
      <c r="G9" s="187"/>
      <c r="H9" s="187"/>
      <c r="I9" s="187"/>
      <c r="J9" s="187"/>
      <c r="K9" s="187"/>
      <c r="L9" s="187"/>
      <c r="M9" s="187"/>
      <c r="N9" s="187"/>
      <c r="O9" s="187"/>
      <c r="P9" s="187"/>
      <c r="Q9" s="187"/>
      <c r="R9" s="34"/>
      <c r="S9" s="33"/>
    </row>
    <row r="10" spans="1:19" s="35" customFormat="1" ht="17.25" customHeight="1" x14ac:dyDescent="0.2">
      <c r="A10" s="33"/>
      <c r="B10" s="47" t="s">
        <v>10</v>
      </c>
      <c r="C10" s="187" t="s">
        <v>44</v>
      </c>
      <c r="D10" s="187"/>
      <c r="E10" s="187"/>
      <c r="F10" s="187"/>
      <c r="G10" s="187"/>
      <c r="H10" s="187"/>
      <c r="I10" s="187"/>
      <c r="J10" s="187"/>
      <c r="K10" s="187"/>
      <c r="L10" s="187"/>
      <c r="M10" s="187"/>
      <c r="N10" s="187"/>
      <c r="O10" s="187"/>
      <c r="P10" s="187"/>
      <c r="Q10" s="187"/>
      <c r="R10" s="34"/>
      <c r="S10" s="33"/>
    </row>
    <row r="11" spans="1:19" s="35" customFormat="1" ht="8.25" customHeight="1" x14ac:dyDescent="0.2">
      <c r="A11" s="33"/>
      <c r="B11" s="47"/>
      <c r="C11" s="73"/>
      <c r="D11" s="73"/>
      <c r="E11" s="73"/>
      <c r="F11" s="73"/>
      <c r="G11" s="73"/>
      <c r="H11" s="73"/>
      <c r="I11" s="73"/>
      <c r="J11" s="73"/>
      <c r="K11" s="73"/>
      <c r="L11" s="73"/>
      <c r="M11" s="73"/>
      <c r="N11" s="73"/>
      <c r="O11" s="73"/>
      <c r="P11" s="73"/>
      <c r="Q11" s="73"/>
      <c r="R11" s="34"/>
      <c r="S11" s="33"/>
    </row>
    <row r="12" spans="1:19" ht="23.4" x14ac:dyDescent="0.2">
      <c r="A12" s="1"/>
      <c r="B12" s="1"/>
      <c r="C12" s="36" t="s">
        <v>47</v>
      </c>
      <c r="D12" s="1"/>
      <c r="E12" s="1"/>
      <c r="F12" s="1"/>
      <c r="G12" s="1"/>
      <c r="H12" s="1"/>
      <c r="I12" s="1"/>
      <c r="J12" s="1"/>
      <c r="K12" s="1"/>
      <c r="L12" s="1"/>
      <c r="M12" s="1"/>
      <c r="N12" s="1"/>
      <c r="O12" s="1"/>
      <c r="P12" s="1"/>
      <c r="Q12" s="1"/>
      <c r="R12" s="1"/>
      <c r="S12" s="1"/>
    </row>
    <row r="13" spans="1:19" ht="22.2" customHeight="1" x14ac:dyDescent="0.2">
      <c r="A13" s="1"/>
      <c r="B13" s="1"/>
      <c r="C13" s="4" t="s">
        <v>46</v>
      </c>
      <c r="D13" s="1"/>
      <c r="E13" s="1"/>
      <c r="F13" s="1"/>
      <c r="G13" s="1"/>
      <c r="H13" s="1"/>
      <c r="I13" s="1"/>
      <c r="J13" s="1"/>
      <c r="K13" s="1"/>
      <c r="L13" s="1"/>
      <c r="M13" s="1"/>
      <c r="N13" s="1"/>
      <c r="O13" s="1"/>
      <c r="P13" s="1"/>
      <c r="Q13" s="1"/>
      <c r="R13" s="1"/>
      <c r="S13" s="1"/>
    </row>
    <row r="14" spans="1:19" ht="18" customHeight="1" x14ac:dyDescent="0.2">
      <c r="A14" s="1"/>
      <c r="B14" s="1"/>
      <c r="C14" s="92" t="s">
        <v>108</v>
      </c>
      <c r="D14" s="43"/>
      <c r="E14" s="43"/>
      <c r="F14" s="43"/>
      <c r="G14" s="43"/>
      <c r="H14" s="1"/>
      <c r="I14" s="1"/>
      <c r="J14" s="1"/>
      <c r="K14" s="1"/>
      <c r="L14" s="1"/>
      <c r="M14" s="1"/>
      <c r="N14" s="1"/>
      <c r="O14" s="1"/>
      <c r="P14" s="1"/>
      <c r="Q14" s="1"/>
      <c r="R14" s="1"/>
      <c r="S14" s="1"/>
    </row>
    <row r="15" spans="1:19" ht="18" customHeight="1" x14ac:dyDescent="0.2">
      <c r="A15" s="1"/>
      <c r="B15" s="1"/>
      <c r="C15" s="70" t="s">
        <v>89</v>
      </c>
      <c r="D15" s="43"/>
      <c r="E15" s="43"/>
      <c r="F15" s="43"/>
      <c r="G15" s="43"/>
      <c r="H15" s="43"/>
      <c r="I15" s="43"/>
      <c r="J15" s="1"/>
      <c r="K15" s="1"/>
      <c r="L15" s="1"/>
      <c r="M15" s="1"/>
      <c r="N15" s="1"/>
      <c r="O15" s="1"/>
      <c r="P15" s="1"/>
      <c r="Q15" s="1"/>
      <c r="R15" s="1"/>
      <c r="S15" s="1"/>
    </row>
    <row r="16" spans="1:19" ht="18" customHeight="1" x14ac:dyDescent="0.2">
      <c r="A16" s="1"/>
      <c r="B16" s="1"/>
      <c r="C16" s="4" t="s">
        <v>45</v>
      </c>
      <c r="D16" s="1"/>
      <c r="E16" s="1"/>
      <c r="F16" s="1"/>
      <c r="G16" s="1"/>
      <c r="H16" s="1"/>
      <c r="I16" s="1"/>
      <c r="J16" s="1"/>
      <c r="K16" s="1"/>
      <c r="L16" s="1"/>
      <c r="M16" s="1"/>
      <c r="N16" s="1"/>
      <c r="O16" s="1"/>
      <c r="P16" s="1"/>
      <c r="Q16" s="1"/>
      <c r="R16" s="1"/>
      <c r="S16" s="1"/>
    </row>
    <row r="17" spans="1:48" ht="8.25" customHeight="1" thickBot="1" x14ac:dyDescent="0.25">
      <c r="A17" s="1"/>
      <c r="B17" s="1"/>
      <c r="C17" s="1"/>
      <c r="D17" s="1"/>
      <c r="E17" s="1"/>
      <c r="F17" s="1"/>
      <c r="G17" s="1"/>
      <c r="H17" s="1"/>
      <c r="I17" s="1"/>
      <c r="J17" s="1"/>
      <c r="K17" s="1"/>
      <c r="L17" s="1"/>
      <c r="M17" s="1"/>
      <c r="N17" s="1"/>
      <c r="O17" s="1"/>
      <c r="P17" s="1"/>
      <c r="Q17" s="1"/>
      <c r="R17" s="1"/>
      <c r="S17" s="1"/>
    </row>
    <row r="18" spans="1:48" ht="14.25" customHeight="1" thickTop="1" thickBot="1" x14ac:dyDescent="0.25">
      <c r="A18" s="1"/>
      <c r="B18" s="1"/>
      <c r="C18" s="5"/>
      <c r="D18" s="188" t="s">
        <v>90</v>
      </c>
      <c r="E18" s="189"/>
      <c r="F18" s="71"/>
      <c r="G18" s="72"/>
      <c r="H18" s="72"/>
      <c r="I18" s="71"/>
      <c r="J18" s="72"/>
      <c r="K18" s="72"/>
      <c r="L18" s="71"/>
      <c r="M18" s="72"/>
      <c r="N18" s="72"/>
      <c r="O18" s="49"/>
      <c r="P18" s="50"/>
      <c r="Q18" s="50"/>
      <c r="R18" s="1"/>
      <c r="T18" s="6" t="s">
        <v>13</v>
      </c>
      <c r="U18" s="6"/>
      <c r="V18" s="6"/>
      <c r="W18" s="6"/>
      <c r="X18" s="6"/>
      <c r="Y18" s="6"/>
      <c r="Z18" s="6"/>
      <c r="AA18" s="6"/>
      <c r="AB18" s="6"/>
      <c r="AC18" s="6"/>
      <c r="AD18" s="6"/>
      <c r="AE18" s="6" t="s">
        <v>14</v>
      </c>
      <c r="AF18" s="6"/>
      <c r="AG18" s="6"/>
      <c r="AH18" s="6"/>
      <c r="AI18" s="6" t="s">
        <v>102</v>
      </c>
      <c r="AJ18" s="6"/>
      <c r="AK18" s="6"/>
      <c r="AM18" s="2" t="s">
        <v>55</v>
      </c>
      <c r="AS18" s="2" t="s">
        <v>69</v>
      </c>
    </row>
    <row r="19" spans="1:48" ht="44.25" customHeight="1" thickBot="1" x14ac:dyDescent="0.25">
      <c r="A19" s="1"/>
      <c r="B19" s="1"/>
      <c r="C19" s="7"/>
      <c r="D19" s="190"/>
      <c r="E19" s="191"/>
      <c r="F19" s="194" t="s">
        <v>0</v>
      </c>
      <c r="G19" s="195"/>
      <c r="H19" s="195"/>
      <c r="I19" s="194" t="s">
        <v>1</v>
      </c>
      <c r="J19" s="195"/>
      <c r="K19" s="196"/>
      <c r="L19" s="197" t="s">
        <v>49</v>
      </c>
      <c r="M19" s="198"/>
      <c r="N19" s="198"/>
      <c r="O19" s="197"/>
      <c r="P19" s="198"/>
      <c r="Q19" s="198"/>
      <c r="R19" s="1"/>
      <c r="T19" s="9"/>
      <c r="U19" s="10" t="s">
        <v>15</v>
      </c>
      <c r="V19" s="11" t="s">
        <v>16</v>
      </c>
      <c r="W19" s="57" t="s">
        <v>54</v>
      </c>
      <c r="X19" s="12" t="s">
        <v>16</v>
      </c>
      <c r="Y19" s="65" t="s">
        <v>68</v>
      </c>
      <c r="Z19" s="13" t="s">
        <v>17</v>
      </c>
      <c r="AA19" s="13" t="s">
        <v>18</v>
      </c>
      <c r="AB19" s="56" t="s">
        <v>52</v>
      </c>
      <c r="AC19" s="14" t="s">
        <v>16</v>
      </c>
      <c r="AD19" s="6"/>
      <c r="AE19" s="9"/>
      <c r="AF19" s="14" t="s">
        <v>16</v>
      </c>
      <c r="AG19" s="15" t="s">
        <v>19</v>
      </c>
      <c r="AH19" s="87"/>
      <c r="AI19" s="9"/>
      <c r="AJ19" s="14" t="s">
        <v>16</v>
      </c>
      <c r="AK19" s="15" t="s">
        <v>103</v>
      </c>
    </row>
    <row r="20" spans="1:48" ht="13.5" customHeight="1" thickBot="1" x14ac:dyDescent="0.25">
      <c r="A20" s="1"/>
      <c r="B20" s="1"/>
      <c r="C20" s="7"/>
      <c r="D20" s="190"/>
      <c r="E20" s="191"/>
      <c r="F20" s="179" t="s">
        <v>91</v>
      </c>
      <c r="G20" s="180"/>
      <c r="H20" s="181"/>
      <c r="I20" s="179" t="s">
        <v>92</v>
      </c>
      <c r="J20" s="180"/>
      <c r="K20" s="181"/>
      <c r="L20" s="179" t="s">
        <v>93</v>
      </c>
      <c r="M20" s="180"/>
      <c r="N20" s="181"/>
      <c r="O20" s="179"/>
      <c r="P20" s="180"/>
      <c r="Q20" s="180"/>
      <c r="R20" s="1"/>
      <c r="T20" s="81" t="s">
        <v>2</v>
      </c>
      <c r="U20" s="16">
        <f>IF(F22&lt;650999,0,IF(F22&lt;=1899999,F22-650000,IF(F22&lt;=3599999,ROUNDDOWN(F22/4,-3)*4*0.7-80000,)))</f>
        <v>0</v>
      </c>
      <c r="V20" s="95">
        <f>MAX(U20,U21)</f>
        <v>0</v>
      </c>
      <c r="W20" s="16">
        <f>IF(U20+U21+Z20&lt;=10000000,AO22,IF(U20+U21+Z20&lt;=20000000,AP22,IF(U20+U21+Z20&gt;20000000,AQ22)))</f>
        <v>0</v>
      </c>
      <c r="X20" s="166">
        <f>IF(D22&lt;=64,W20,W21)</f>
        <v>0</v>
      </c>
      <c r="Y20" s="166" t="str">
        <f>IF(V20+X20&gt;=100000,-AV22,"0")</f>
        <v>0</v>
      </c>
      <c r="Z20" s="177">
        <f>L22</f>
        <v>0</v>
      </c>
      <c r="AA20" s="95">
        <f>V20+Y20+X20+Z20</f>
        <v>0</v>
      </c>
      <c r="AB20" s="171">
        <f>AA20-430000</f>
        <v>-430000</v>
      </c>
      <c r="AC20" s="166" t="str">
        <f>IF(D22&lt;=74,IF(AB20&lt;0,"",AB20)," ")</f>
        <v/>
      </c>
      <c r="AD20" s="6"/>
      <c r="AE20" s="74" t="s">
        <v>2</v>
      </c>
      <c r="AF20" s="95" t="str">
        <f>IF(AND(D22&gt;=40,D22&lt;=64),(AC20),"")</f>
        <v/>
      </c>
      <c r="AG20" s="97">
        <f>IF(D22&lt;40,0,IF(D22&lt;=64,1,IF(D22&gt;65,0,)))</f>
        <v>0</v>
      </c>
      <c r="AH20" s="26"/>
      <c r="AI20" s="81" t="s">
        <v>2</v>
      </c>
      <c r="AJ20" s="95" t="str">
        <f>AC20</f>
        <v/>
      </c>
      <c r="AK20" s="97">
        <f>IF(D22&lt;18,0,1)</f>
        <v>0</v>
      </c>
    </row>
    <row r="21" spans="1:48" ht="57" customHeight="1" thickBot="1" x14ac:dyDescent="0.25">
      <c r="A21" s="1"/>
      <c r="B21" s="1"/>
      <c r="C21" s="17"/>
      <c r="D21" s="192"/>
      <c r="E21" s="193"/>
      <c r="F21" s="182"/>
      <c r="G21" s="183"/>
      <c r="H21" s="184"/>
      <c r="I21" s="182"/>
      <c r="J21" s="183"/>
      <c r="K21" s="184"/>
      <c r="L21" s="182"/>
      <c r="M21" s="183"/>
      <c r="N21" s="184"/>
      <c r="O21" s="179"/>
      <c r="P21" s="180"/>
      <c r="Q21" s="180"/>
      <c r="R21" s="1"/>
      <c r="T21" s="82"/>
      <c r="U21" s="84">
        <f>IF(F22&lt;=3599999,0,IF(F22&lt;=6599999,ROUNDDOWN(F22/4,-3)*4*0.8-440000,IF(F22&lt;=8499999,F22*0.9-1100000,IF(F22&gt;=8500000,F22-1950000,))))</f>
        <v>0</v>
      </c>
      <c r="V21" s="96"/>
      <c r="W21" s="84">
        <f>IF(U20+U21+Z20&lt;=10000000,AO28,IF(U20+U21+Z20&lt;=20000000,AP28,IF(U20+U21+Z20&gt;20000000,AQ28)))</f>
        <v>0</v>
      </c>
      <c r="X21" s="167"/>
      <c r="Y21" s="167"/>
      <c r="Z21" s="177"/>
      <c r="AA21" s="96"/>
      <c r="AB21" s="172"/>
      <c r="AC21" s="167"/>
      <c r="AD21" s="6"/>
      <c r="AE21" s="75"/>
      <c r="AF21" s="96"/>
      <c r="AG21" s="97"/>
      <c r="AH21" s="26"/>
      <c r="AI21" s="82"/>
      <c r="AJ21" s="96"/>
      <c r="AK21" s="97"/>
      <c r="AM21" s="61"/>
      <c r="AN21" s="64" t="s">
        <v>64</v>
      </c>
      <c r="AO21" s="61" t="s">
        <v>65</v>
      </c>
      <c r="AP21" s="64" t="s">
        <v>66</v>
      </c>
      <c r="AQ21" s="62" t="s">
        <v>67</v>
      </c>
      <c r="AS21" s="62"/>
      <c r="AT21" s="62" t="s">
        <v>15</v>
      </c>
      <c r="AU21" s="62" t="s">
        <v>54</v>
      </c>
      <c r="AV21" s="62" t="s">
        <v>70</v>
      </c>
    </row>
    <row r="22" spans="1:48" ht="20.100000000000001" customHeight="1" thickTop="1" thickBot="1" x14ac:dyDescent="0.25">
      <c r="A22" s="1"/>
      <c r="B22" s="1"/>
      <c r="C22" s="173" t="s">
        <v>81</v>
      </c>
      <c r="D22" s="156"/>
      <c r="E22" s="175" t="s">
        <v>3</v>
      </c>
      <c r="F22" s="160"/>
      <c r="G22" s="161"/>
      <c r="H22" s="131" t="s">
        <v>4</v>
      </c>
      <c r="I22" s="160"/>
      <c r="J22" s="161"/>
      <c r="K22" s="131" t="s">
        <v>4</v>
      </c>
      <c r="L22" s="160"/>
      <c r="M22" s="161"/>
      <c r="N22" s="131" t="s">
        <v>4</v>
      </c>
      <c r="O22" s="168"/>
      <c r="P22" s="169"/>
      <c r="Q22" s="170"/>
      <c r="R22" s="1"/>
      <c r="T22" s="81" t="s">
        <v>5</v>
      </c>
      <c r="U22" s="16">
        <f>IF(F24&lt;650999,0,IF(F24&lt;=1899999,F24-650000,IF(F24&lt;=3599999,ROUNDDOWN(F24/4,-3)*4*0.7-80000,)))</f>
        <v>0</v>
      </c>
      <c r="V22" s="95">
        <f t="shared" ref="V22" si="0">MAX(U22,U23)</f>
        <v>0</v>
      </c>
      <c r="W22" s="16">
        <f>IF(U22+U23+Z22&lt;=10000000,AO23,IF(U22+U23+Z22&lt;=20000000,AP23,IF(U22+U23+Z22&gt;20000000,AQ23)))</f>
        <v>0</v>
      </c>
      <c r="X22" s="166">
        <f>IF(D24&lt;=64,W22,W23)</f>
        <v>0</v>
      </c>
      <c r="Y22" s="166" t="str">
        <f>IF(V22+X22&gt;=100000,-AV23,"0")</f>
        <v>0</v>
      </c>
      <c r="Z22" s="177">
        <f t="shared" ref="Z22" si="1">L24</f>
        <v>0</v>
      </c>
      <c r="AA22" s="95">
        <f>V22+Y22+X22+Z22</f>
        <v>0</v>
      </c>
      <c r="AB22" s="171">
        <f>AA22-430000</f>
        <v>-430000</v>
      </c>
      <c r="AC22" s="166" t="str">
        <f t="shared" ref="AC22" si="2">IF(D24&lt;=74,IF(AB22&lt;0,"",AB22)," ")</f>
        <v/>
      </c>
      <c r="AD22" s="6"/>
      <c r="AE22" s="74" t="s">
        <v>5</v>
      </c>
      <c r="AF22" s="95" t="str">
        <f>IF(AND(D24&gt;=40,D24&lt;=64),(AC22),"")</f>
        <v/>
      </c>
      <c r="AG22" s="97">
        <f>IF(D24&lt;40,0,IF(D24&lt;=64,1,IF(D24&gt;65,0,)))</f>
        <v>0</v>
      </c>
      <c r="AH22" s="26"/>
      <c r="AI22" s="81" t="s">
        <v>5</v>
      </c>
      <c r="AJ22" s="95" t="str">
        <f t="shared" ref="AJ22" si="3">AC22</f>
        <v/>
      </c>
      <c r="AK22" s="97">
        <f t="shared" ref="AK22" si="4">IF(D24&lt;18,0,1)</f>
        <v>0</v>
      </c>
      <c r="AM22" s="58" t="s">
        <v>56</v>
      </c>
      <c r="AN22" s="61" t="s">
        <v>58</v>
      </c>
      <c r="AO22" s="63">
        <f>IF(I22&lt;=600000,0,IF(I22&lt;=1299999,I22-600000,IF(I22&lt;=4099999,I22*0.75-275000,IF(I22&lt;=7699999,I22*0.85-685000,IF(I22&lt;=9999999,I22*0.95-1455000,IF(I22&gt;=10000000,I22-1955000))))))</f>
        <v>0</v>
      </c>
      <c r="AP22" s="63">
        <f>IF(I22&lt;=500000,0,IF(I22&lt;=1299999,I22-500000,IF(I22&lt;=4099999,I22*0.75-175000,IF(I22&lt;=7699999,I22*0.85-585000,IF(I22&lt;=9999999,I22*0.95-1355000,IF(I22&gt;=10000000,I22-1855000))))))</f>
        <v>0</v>
      </c>
      <c r="AQ22" s="61">
        <f>IF(I22&lt;=400000,0,IF(I22&lt;=1299999,I22-400000,IF(I22&lt;=4099999,I22*0.75-75000,IF(I22&lt;=7699999,I22*0.85-485000,IF(I22&lt;=9999999,I22*0.95-1255000,IF(I22&gt;=10000000,I22-1755000))))))</f>
        <v>0</v>
      </c>
      <c r="AS22" s="61" t="s">
        <v>58</v>
      </c>
      <c r="AT22" s="66">
        <f>MIN(100000,V20)</f>
        <v>0</v>
      </c>
      <c r="AU22" s="66">
        <f>MIN(100000,X20)</f>
        <v>0</v>
      </c>
      <c r="AV22" s="66">
        <f t="shared" ref="AV22:AV27" si="5">AT22+AU22-100000</f>
        <v>-100000</v>
      </c>
    </row>
    <row r="23" spans="1:48" ht="20.100000000000001" customHeight="1" thickTop="1" thickBot="1" x14ac:dyDescent="0.25">
      <c r="A23" s="1"/>
      <c r="B23" s="1"/>
      <c r="C23" s="174"/>
      <c r="D23" s="157"/>
      <c r="E23" s="178"/>
      <c r="F23" s="162"/>
      <c r="G23" s="163"/>
      <c r="H23" s="131"/>
      <c r="I23" s="162"/>
      <c r="J23" s="163"/>
      <c r="K23" s="131"/>
      <c r="L23" s="162"/>
      <c r="M23" s="163"/>
      <c r="N23" s="131"/>
      <c r="O23" s="168"/>
      <c r="P23" s="169"/>
      <c r="Q23" s="170"/>
      <c r="R23" s="1"/>
      <c r="T23" s="82"/>
      <c r="U23" s="84">
        <f>IF(F24&lt;=3599999,0,IF(F24&lt;=6599999,ROUNDDOWN(F24/4,-3)*4*0.8-440000,IF(F24&lt;=8499999,F24*0.9-1100000,IF(F24&gt;=8500000,F24-1950000,))))</f>
        <v>0</v>
      </c>
      <c r="V23" s="96"/>
      <c r="W23" s="84">
        <f>IF(U22+U23+Z22&lt;=10000000,AO29,IF(U22+U23+Z22&lt;=20000000,AP29,IF(U22+U23+Z22&gt;20000000,AQ29)))</f>
        <v>0</v>
      </c>
      <c r="X23" s="167"/>
      <c r="Y23" s="167"/>
      <c r="Z23" s="177"/>
      <c r="AA23" s="96"/>
      <c r="AB23" s="172"/>
      <c r="AC23" s="167"/>
      <c r="AD23" s="6"/>
      <c r="AE23" s="75"/>
      <c r="AF23" s="96"/>
      <c r="AG23" s="97"/>
      <c r="AH23" s="26"/>
      <c r="AI23" s="82"/>
      <c r="AJ23" s="96"/>
      <c r="AK23" s="97"/>
      <c r="AM23" s="59"/>
      <c r="AN23" s="61" t="s">
        <v>59</v>
      </c>
      <c r="AO23" s="63">
        <f>IF(I24&lt;=600000,0,IF(I24&lt;=1299999,I24-600000,IF(I24&lt;=4099999,I24*0.75-275000,IF(I24&lt;=7699999,I24*0.85-685000,IF(I24&lt;=9999999,I24*0.95-1455000,IF(I24&gt;=10000000,I24-1955000))))))</f>
        <v>0</v>
      </c>
      <c r="AP23" s="61">
        <f>IF(I24&lt;=500000,0,IF(I24&lt;=1299999,I24-500000,IF(I24&lt;=4099999,I24*0.75-175000,IF(I24&lt;=7699999,I24*0.85-585000,IF(I24&lt;=9999999,I24*0.95-1355000,IF(I24&gt;=10000000,I24-1855000))))))</f>
        <v>0</v>
      </c>
      <c r="AQ23" s="61">
        <f>IF(I24&lt;=400000,0,IF(I24&lt;=1299999,I24-400000,IF(I24&lt;=4099999,I24*0.75-75000,IF(I24&lt;=7699999,I24*0.85-485000,IF(I24&lt;=9999999,I24*0.95-1255000,IF(I24&gt;=10000000,I24-1755000))))))</f>
        <v>0</v>
      </c>
      <c r="AS23" s="61" t="s">
        <v>59</v>
      </c>
      <c r="AT23" s="66">
        <f>MIN(100000,V22)</f>
        <v>0</v>
      </c>
      <c r="AU23" s="66">
        <f>MIN(100000,X22)</f>
        <v>0</v>
      </c>
      <c r="AV23" s="66">
        <f t="shared" si="5"/>
        <v>-100000</v>
      </c>
    </row>
    <row r="24" spans="1:48" ht="20.100000000000001" customHeight="1" thickTop="1" thickBot="1" x14ac:dyDescent="0.25">
      <c r="A24" s="1"/>
      <c r="B24" s="1"/>
      <c r="C24" s="173" t="s">
        <v>82</v>
      </c>
      <c r="D24" s="156"/>
      <c r="E24" s="175" t="s">
        <v>3</v>
      </c>
      <c r="F24" s="160"/>
      <c r="G24" s="161"/>
      <c r="H24" s="131" t="s">
        <v>4</v>
      </c>
      <c r="I24" s="160"/>
      <c r="J24" s="161"/>
      <c r="K24" s="131" t="s">
        <v>4</v>
      </c>
      <c r="L24" s="160"/>
      <c r="M24" s="161"/>
      <c r="N24" s="131" t="s">
        <v>4</v>
      </c>
      <c r="O24" s="168"/>
      <c r="P24" s="169"/>
      <c r="Q24" s="170"/>
      <c r="R24" s="1"/>
      <c r="T24" s="81" t="s">
        <v>6</v>
      </c>
      <c r="U24" s="16">
        <f t="shared" ref="U24" si="6">IF(F26&lt;650999,0,IF(F26&lt;=1899999,F26-650000,IF(F26&lt;=3599999,ROUNDDOWN(F26/4,-3)*4*0.7-80000,)))</f>
        <v>0</v>
      </c>
      <c r="V24" s="95">
        <f t="shared" ref="V24" si="7">MAX(U24,U25)</f>
        <v>0</v>
      </c>
      <c r="W24" s="16">
        <f>IF(U24+U25+Z24&lt;=10000000,AO24,IF(U24+U25+Z24&lt;=20000000,AP24,IF(U24+U25+Z24&gt;20000000,AQ24)))</f>
        <v>0</v>
      </c>
      <c r="X24" s="166">
        <f>IF(D26&lt;=64,W24,W25)</f>
        <v>0</v>
      </c>
      <c r="Y24" s="166" t="str">
        <f>IF(V24+X24&gt;=100000,-AV24,"0")</f>
        <v>0</v>
      </c>
      <c r="Z24" s="177">
        <f t="shared" ref="Z24" si="8">L26</f>
        <v>0</v>
      </c>
      <c r="AA24" s="95">
        <f>V24+Y24+X24+Z24</f>
        <v>0</v>
      </c>
      <c r="AB24" s="171">
        <f>AA24-430000</f>
        <v>-430000</v>
      </c>
      <c r="AC24" s="166" t="str">
        <f t="shared" ref="AC24" si="9">IF(D26&lt;=74,IF(AB24&lt;0,"",AB24)," ")</f>
        <v/>
      </c>
      <c r="AD24" s="6"/>
      <c r="AE24" s="74" t="s">
        <v>6</v>
      </c>
      <c r="AF24" s="95" t="str">
        <f>IF(AND(D26&gt;=40,D26&lt;=64),(AC24),"")</f>
        <v/>
      </c>
      <c r="AG24" s="97">
        <f>IF(D26&lt;40,0,IF(D26&lt;=64,1,IF(D26&gt;65,0,)))</f>
        <v>0</v>
      </c>
      <c r="AH24" s="26"/>
      <c r="AI24" s="81" t="s">
        <v>6</v>
      </c>
      <c r="AJ24" s="95" t="str">
        <f t="shared" ref="AJ24" si="10">AC24</f>
        <v/>
      </c>
      <c r="AK24" s="97">
        <f t="shared" ref="AK24" si="11">IF(D26&lt;18,0,1)</f>
        <v>0</v>
      </c>
      <c r="AM24" s="59"/>
      <c r="AN24" s="61" t="s">
        <v>60</v>
      </c>
      <c r="AO24" s="63">
        <f>IF(I26&lt;=600000,0,IF(I26&lt;=1299999,I26-600000,IF(I26&lt;=4099999,I26*0.75-275000,IF(I26&lt;=7699999,I26*0.85-685000,IF(I26&lt;=9999999,I26*0.95-1455000,IF(I26&gt;=10000000,I26-1955000))))))</f>
        <v>0</v>
      </c>
      <c r="AP24" s="61">
        <f>IF(I26&lt;=500000,0,IF(I26&lt;=1299999,I26-500000,IF(I26&lt;=4099999,I26*0.75-175000,IF(I26&lt;=7699999,I26*0.85-585000,IF(I26&lt;=9999999,I26*0.95-1355000,IF(I26&gt;=10000000,I26-1855000))))))</f>
        <v>0</v>
      </c>
      <c r="AQ24" s="61">
        <f>IF(I26&lt;=400000,0,IF(I26&lt;=1299999,I26-400000,IF(I26&lt;=4099999,I26*0.75-75000,IF(I26&lt;=7699999,I26*0.85-485000,IF(I26&lt;=9999999,I26*0.95-1255000,IF(I26&gt;=10000000,I26-1755000))))))</f>
        <v>0</v>
      </c>
      <c r="AS24" s="61" t="s">
        <v>60</v>
      </c>
      <c r="AT24" s="66">
        <f>MIN(100000,V24)</f>
        <v>0</v>
      </c>
      <c r="AU24" s="66">
        <f>MIN(100000,X24)</f>
        <v>0</v>
      </c>
      <c r="AV24" s="66">
        <f t="shared" si="5"/>
        <v>-100000</v>
      </c>
    </row>
    <row r="25" spans="1:48" ht="20.100000000000001" customHeight="1" thickTop="1" thickBot="1" x14ac:dyDescent="0.25">
      <c r="A25" s="1"/>
      <c r="B25" s="1"/>
      <c r="C25" s="174"/>
      <c r="D25" s="157"/>
      <c r="E25" s="176"/>
      <c r="F25" s="162"/>
      <c r="G25" s="163"/>
      <c r="H25" s="131"/>
      <c r="I25" s="162"/>
      <c r="J25" s="163"/>
      <c r="K25" s="131"/>
      <c r="L25" s="162"/>
      <c r="M25" s="163"/>
      <c r="N25" s="131"/>
      <c r="O25" s="168"/>
      <c r="P25" s="169"/>
      <c r="Q25" s="170"/>
      <c r="R25" s="1"/>
      <c r="T25" s="82"/>
      <c r="U25" s="84">
        <f t="shared" ref="U25" si="12">IF(F26&lt;=3599999,0,IF(F26&lt;=6599999,ROUNDDOWN(F26/4,-3)*4*0.8-440000,IF(F26&lt;=8499999,F26*0.9-1100000,IF(F26&gt;=8500000,F26-1950000,))))</f>
        <v>0</v>
      </c>
      <c r="V25" s="96"/>
      <c r="W25" s="84">
        <f>IF(U24+U25+Z24&lt;=10000000,AO30,IF(U24+U25+Z24&lt;=20000000,AP30,IF(U24+U25+Z24&gt;20000000,AQ30)))</f>
        <v>0</v>
      </c>
      <c r="X25" s="167"/>
      <c r="Y25" s="167"/>
      <c r="Z25" s="177"/>
      <c r="AA25" s="96"/>
      <c r="AB25" s="172"/>
      <c r="AC25" s="167"/>
      <c r="AD25" s="6"/>
      <c r="AE25" s="75"/>
      <c r="AF25" s="96"/>
      <c r="AG25" s="97"/>
      <c r="AH25" s="26"/>
      <c r="AI25" s="82"/>
      <c r="AJ25" s="96"/>
      <c r="AK25" s="97"/>
      <c r="AM25" s="59"/>
      <c r="AN25" s="61" t="s">
        <v>61</v>
      </c>
      <c r="AO25" s="63">
        <f>IF(I28&lt;=600000,0,IF(I28&lt;=1299999,I28-600000,IF(I28&lt;=4099999,I28*0.75-275000,IF(I28&lt;=7699999,I28*0.85-685000,IF(I28&lt;=9999999,I28*0.95-1455000,IF(I28&gt;=10000000,I28-1955000))))))</f>
        <v>0</v>
      </c>
      <c r="AP25" s="61">
        <f>IF(I28&lt;=500000,0,IF(I28&lt;=1299999,I28-500000,IF(I28&lt;=4099999,I28*0.75-175000,IF(I28&lt;=7699999,I28*0.85-585000,IF(I28&lt;=9999999,I28*0.95-1355000,IF(I28&gt;=10000000,I28-1855000))))))</f>
        <v>0</v>
      </c>
      <c r="AQ25" s="61">
        <f>IF(I28&lt;=400000,0,IF(I28&lt;=1299999,I28-400000,IF(I28&lt;=4099999,I28*0.75-75000,IF(I28&lt;=7699999,I28*0.85-485000,IF(I28&lt;=9999999,I28*0.95-1255000,IF(I28&gt;=10000000,I28-1755000))))))</f>
        <v>0</v>
      </c>
      <c r="AS25" s="61" t="s">
        <v>61</v>
      </c>
      <c r="AT25" s="66">
        <f>MIN(100000,V26)</f>
        <v>0</v>
      </c>
      <c r="AU25" s="66">
        <f>MIN(100000,X26)</f>
        <v>0</v>
      </c>
      <c r="AV25" s="66">
        <f t="shared" si="5"/>
        <v>-100000</v>
      </c>
    </row>
    <row r="26" spans="1:48" ht="20.100000000000001" customHeight="1" thickTop="1" thickBot="1" x14ac:dyDescent="0.25">
      <c r="A26" s="1"/>
      <c r="B26" s="1"/>
      <c r="C26" s="173" t="s">
        <v>83</v>
      </c>
      <c r="D26" s="156"/>
      <c r="E26" s="175" t="s">
        <v>3</v>
      </c>
      <c r="F26" s="160"/>
      <c r="G26" s="161"/>
      <c r="H26" s="131" t="s">
        <v>4</v>
      </c>
      <c r="I26" s="160"/>
      <c r="J26" s="161"/>
      <c r="K26" s="131" t="s">
        <v>4</v>
      </c>
      <c r="L26" s="160"/>
      <c r="M26" s="161"/>
      <c r="N26" s="131" t="s">
        <v>4</v>
      </c>
      <c r="O26" s="168"/>
      <c r="P26" s="169"/>
      <c r="Q26" s="170"/>
      <c r="R26" s="1"/>
      <c r="T26" s="81" t="s">
        <v>7</v>
      </c>
      <c r="U26" s="16">
        <f t="shared" ref="U26" si="13">IF(F28&lt;650999,0,IF(F28&lt;=1899999,F28-650000,IF(F28&lt;=3599999,ROUNDDOWN(F28/4,-3)*4*0.7-80000,)))</f>
        <v>0</v>
      </c>
      <c r="V26" s="95">
        <f t="shared" ref="V26" si="14">MAX(U26,U27)</f>
        <v>0</v>
      </c>
      <c r="W26" s="16">
        <f>IF(U26+U27+Z26&lt;=10000000,AO25,IF(U26+U27+Z26&lt;=20000000,AP25,IF(U26+U27+Z26&gt;20000000,AQ25)))</f>
        <v>0</v>
      </c>
      <c r="X26" s="166">
        <f>IF(D28&lt;=64,W26,W27)</f>
        <v>0</v>
      </c>
      <c r="Y26" s="166" t="str">
        <f>IF(V26+X26&gt;=100000,-AV25,"0")</f>
        <v>0</v>
      </c>
      <c r="Z26" s="177">
        <f t="shared" ref="Z26" si="15">L28</f>
        <v>0</v>
      </c>
      <c r="AA26" s="95">
        <f>V26+Y26+X26+Z26</f>
        <v>0</v>
      </c>
      <c r="AB26" s="171">
        <f>AA26-430000</f>
        <v>-430000</v>
      </c>
      <c r="AC26" s="166" t="str">
        <f t="shared" ref="AC26" si="16">IF(D28&lt;=74,IF(AB26&lt;0,"",AB26)," ")</f>
        <v/>
      </c>
      <c r="AD26" s="6"/>
      <c r="AE26" s="74" t="s">
        <v>7</v>
      </c>
      <c r="AF26" s="95" t="str">
        <f>IF(AND(D28&gt;=40,D28&lt;=64),(AC26),"")</f>
        <v/>
      </c>
      <c r="AG26" s="97">
        <f>IF(D28&lt;40,0,IF(D28&lt;=64,1,IF(D28&gt;65,0,)))</f>
        <v>0</v>
      </c>
      <c r="AH26" s="26"/>
      <c r="AI26" s="81" t="s">
        <v>7</v>
      </c>
      <c r="AJ26" s="95" t="str">
        <f t="shared" ref="AJ26" si="17">AC26</f>
        <v/>
      </c>
      <c r="AK26" s="97">
        <f t="shared" ref="AK26" si="18">IF(D28&lt;18,0,1)</f>
        <v>0</v>
      </c>
      <c r="AM26" s="59"/>
      <c r="AN26" s="61" t="s">
        <v>62</v>
      </c>
      <c r="AO26" s="63">
        <f>IF(I30&lt;=600000,0,IF(I30&lt;=1299999,I30-600000,IF(I30&lt;=4099999,I30*0.75-275000,IF(I30&lt;=7699999,I30*0.85-685000,IF(I30&lt;=9999999,I30*0.95-1455000,IF(I30&gt;=10000000,I30-1955000))))))</f>
        <v>0</v>
      </c>
      <c r="AP26" s="61">
        <f>IF(I30&lt;=500000,0,IF(I30&lt;=1299999,I30-500000,IF(I30&lt;=4099999,I30*0.75-175000,IF(I30&lt;=7699999,I30*0.85-585000,IF(I30&lt;=9999999,I30*0.95-1355000,IF(I30&gt;=10000000,I30-1855000))))))</f>
        <v>0</v>
      </c>
      <c r="AQ26" s="61">
        <f>IF(I30&lt;=400000,0,IF(I30&lt;=1299999,I30-400000,IF(I30&lt;=4099999,I30*0.75-75000,IF(I30&lt;=7699999,I30*0.85-485000,IF(I30&lt;=9999999,I30*0.95-1255000,IF(I30&gt;=10000000,I30-1755000))))))</f>
        <v>0</v>
      </c>
      <c r="AS26" s="61" t="s">
        <v>62</v>
      </c>
      <c r="AT26" s="66">
        <f>MIN(100000,V28)</f>
        <v>0</v>
      </c>
      <c r="AU26" s="66">
        <f>MIN(100000,X28)</f>
        <v>0</v>
      </c>
      <c r="AV26" s="66">
        <f t="shared" si="5"/>
        <v>-100000</v>
      </c>
    </row>
    <row r="27" spans="1:48" ht="20.100000000000001" customHeight="1" thickTop="1" thickBot="1" x14ac:dyDescent="0.25">
      <c r="A27" s="1"/>
      <c r="B27" s="1"/>
      <c r="C27" s="174"/>
      <c r="D27" s="157"/>
      <c r="E27" s="176"/>
      <c r="F27" s="162"/>
      <c r="G27" s="163"/>
      <c r="H27" s="131"/>
      <c r="I27" s="162"/>
      <c r="J27" s="163"/>
      <c r="K27" s="131"/>
      <c r="L27" s="162"/>
      <c r="M27" s="163"/>
      <c r="N27" s="131"/>
      <c r="O27" s="168"/>
      <c r="P27" s="169"/>
      <c r="Q27" s="170"/>
      <c r="R27" s="1"/>
      <c r="T27" s="82"/>
      <c r="U27" s="84">
        <f t="shared" ref="U27" si="19">IF(F28&lt;=3599999,0,IF(F28&lt;=6599999,ROUNDDOWN(F28/4,-3)*4*0.8-440000,IF(F28&lt;=8499999,F28*0.9-1100000,IF(F28&gt;=8500000,F28-1950000,))))</f>
        <v>0</v>
      </c>
      <c r="V27" s="96"/>
      <c r="W27" s="84">
        <f>IF(U26+U27+Z26&lt;=10000000,AO31,IF(U26+U27+Z26&lt;=20000000,AP31,IF(U26+U27+Z26&gt;20000000,AQ31)))</f>
        <v>0</v>
      </c>
      <c r="X27" s="167"/>
      <c r="Y27" s="167"/>
      <c r="Z27" s="177"/>
      <c r="AA27" s="96"/>
      <c r="AB27" s="172"/>
      <c r="AC27" s="167"/>
      <c r="AD27" s="6"/>
      <c r="AE27" s="75"/>
      <c r="AF27" s="96"/>
      <c r="AG27" s="97"/>
      <c r="AH27" s="26"/>
      <c r="AI27" s="82"/>
      <c r="AJ27" s="96"/>
      <c r="AK27" s="97"/>
      <c r="AM27" s="59"/>
      <c r="AN27" s="61" t="s">
        <v>63</v>
      </c>
      <c r="AO27" s="63">
        <f>IF(I32&lt;=600000,0,IF(I32&lt;=1299999,I32-600000,IF(I32&lt;=4099999,I32*0.75-275000,IF(I32&lt;=7699999,I32*0.85-685000,IF(I32&lt;=9999999,I32*0.95-1455000,IF(I32&gt;=10000000,I32-1955000))))))</f>
        <v>0</v>
      </c>
      <c r="AP27" s="61">
        <f>IF(I32&lt;=500000,0,IF(I32&lt;=1299999,I32-500000,IF(I32&lt;=4099999,I32*0.75-175000,IF(I32&lt;=7699999,I32*0.85-585000,IF(I32&lt;=9999999,I32*0.95-1355000,IF(I32&gt;=10000000,I32-1855000))))))</f>
        <v>0</v>
      </c>
      <c r="AQ27" s="61">
        <f>IF(I32&lt;=400000,0,IF(I32&lt;=1299999,I32-400000,IF(I32&lt;=4099999,I32*0.75-75000,IF(I32&lt;=7699999,I32*0.85-485000,IF(I32&lt;=9999999,I32*0.95-1255000,IF(I32&gt;=10000000,I32-1755000))))))</f>
        <v>0</v>
      </c>
      <c r="AS27" s="61" t="s">
        <v>63</v>
      </c>
      <c r="AT27" s="66">
        <f>MIN(100000,V30)</f>
        <v>0</v>
      </c>
      <c r="AU27" s="66">
        <f>MIN(100000,X30)</f>
        <v>0</v>
      </c>
      <c r="AV27" s="66">
        <f t="shared" si="5"/>
        <v>-100000</v>
      </c>
    </row>
    <row r="28" spans="1:48" ht="20.100000000000001" customHeight="1" thickTop="1" thickBot="1" x14ac:dyDescent="0.25">
      <c r="A28" s="1"/>
      <c r="B28" s="1"/>
      <c r="C28" s="173" t="s">
        <v>84</v>
      </c>
      <c r="D28" s="156"/>
      <c r="E28" s="175" t="s">
        <v>3</v>
      </c>
      <c r="F28" s="160"/>
      <c r="G28" s="161"/>
      <c r="H28" s="131" t="s">
        <v>4</v>
      </c>
      <c r="I28" s="160"/>
      <c r="J28" s="161"/>
      <c r="K28" s="131" t="s">
        <v>4</v>
      </c>
      <c r="L28" s="160"/>
      <c r="M28" s="161"/>
      <c r="N28" s="131" t="s">
        <v>4</v>
      </c>
      <c r="O28" s="168"/>
      <c r="P28" s="169"/>
      <c r="Q28" s="170"/>
      <c r="R28" s="1"/>
      <c r="T28" s="81" t="s">
        <v>8</v>
      </c>
      <c r="U28" s="16">
        <f t="shared" ref="U28" si="20">IF(F30&lt;650999,0,IF(F30&lt;=1899999,F30-650000,IF(F30&lt;=3599999,ROUNDDOWN(F30/4,-3)*4*0.7-80000,)))</f>
        <v>0</v>
      </c>
      <c r="V28" s="95">
        <f t="shared" ref="V28" si="21">MAX(U28,U29)</f>
        <v>0</v>
      </c>
      <c r="W28" s="16">
        <f>IF(U28+U29+Z28&lt;=10000000,AO26,IF(U28+U29+Z28&lt;=20000000,AP26,IF(U28+U29+Z28&gt;20000000,AQ26)))</f>
        <v>0</v>
      </c>
      <c r="X28" s="166">
        <f>IF(D30&lt;=64,W28,W29)</f>
        <v>0</v>
      </c>
      <c r="Y28" s="166" t="str">
        <f>IF(V28+X28&gt;=100000,-AV26,"0")</f>
        <v>0</v>
      </c>
      <c r="Z28" s="177">
        <f t="shared" ref="Z28" si="22">L30</f>
        <v>0</v>
      </c>
      <c r="AA28" s="95">
        <f>V28+Y28+X28+Z28</f>
        <v>0</v>
      </c>
      <c r="AB28" s="171">
        <f>AA28-430000</f>
        <v>-430000</v>
      </c>
      <c r="AC28" s="166" t="str">
        <f t="shared" ref="AC28" si="23">IF(D30&lt;=74,IF(AB28&lt;0,"",AB28)," ")</f>
        <v/>
      </c>
      <c r="AD28" s="6"/>
      <c r="AE28" s="74" t="s">
        <v>8</v>
      </c>
      <c r="AF28" s="95" t="str">
        <f>IF(AND(D30&gt;=40,D30&lt;=64),(AC28),"")</f>
        <v/>
      </c>
      <c r="AG28" s="97">
        <f>IF(D30&lt;40,0,IF(D30&lt;=64,1,IF(D30&gt;65,0,)))</f>
        <v>0</v>
      </c>
      <c r="AH28" s="26"/>
      <c r="AI28" s="81" t="s">
        <v>8</v>
      </c>
      <c r="AJ28" s="95" t="str">
        <f t="shared" ref="AJ28" si="24">AC28</f>
        <v/>
      </c>
      <c r="AK28" s="97">
        <f t="shared" ref="AK28" si="25">IF(D30&lt;18,0,1)</f>
        <v>0</v>
      </c>
      <c r="AM28" s="58" t="s">
        <v>57</v>
      </c>
      <c r="AN28" s="61" t="s">
        <v>58</v>
      </c>
      <c r="AO28" s="61">
        <f>IF(I22&lt;=1100000,0,IF(I22&lt;=3299999,I22-1100000,IF(I22&lt;=4099999,I22*0.75-275000,IF(I22&lt;=7699999,I22*0.85-685000,IF(I22&lt;=9999999,I22*0.95-1455000,IF(I22&gt;=10000000,I22-1955000))))))</f>
        <v>0</v>
      </c>
      <c r="AP28" s="61">
        <f>IF(I22&lt;=1000000,0,IF(I22&lt;=3299999,I22-1000000,IF(I22&lt;=4099999,I22*0.75-175000,IF(I22&lt;=7699999,I22*0.85-585000,IF(I22&lt;=9999999,I22*0.95-1355000,IF(I22&gt;=10000000,I22-1855000))))))</f>
        <v>0</v>
      </c>
      <c r="AQ28" s="61">
        <f>IF(I22&lt;=900000,0,IF(I22&lt;=3299999,I22-900000,IF(I22&lt;=4099999,I22*0.75-75000,IF(I22&lt;=7699999,I22*0.85-485000,IF(I22&lt;=9999999,I22*0.95-1255000,IF(I22&gt;=10000000,I22-1755000))))))</f>
        <v>0</v>
      </c>
    </row>
    <row r="29" spans="1:48" ht="20.100000000000001" customHeight="1" thickTop="1" thickBot="1" x14ac:dyDescent="0.25">
      <c r="A29" s="1"/>
      <c r="B29" s="1"/>
      <c r="C29" s="174"/>
      <c r="D29" s="157"/>
      <c r="E29" s="176"/>
      <c r="F29" s="162"/>
      <c r="G29" s="163"/>
      <c r="H29" s="131"/>
      <c r="I29" s="162"/>
      <c r="J29" s="163"/>
      <c r="K29" s="131"/>
      <c r="L29" s="162"/>
      <c r="M29" s="163"/>
      <c r="N29" s="131"/>
      <c r="O29" s="168"/>
      <c r="P29" s="169"/>
      <c r="Q29" s="170"/>
      <c r="R29" s="1"/>
      <c r="T29" s="82"/>
      <c r="U29" s="84">
        <f t="shared" ref="U29" si="26">IF(F30&lt;=3599999,0,IF(F30&lt;=6599999,ROUNDDOWN(F30/4,-3)*4*0.8-440000,IF(F30&lt;=8499999,F30*0.9-1100000,IF(F30&gt;=8500000,F30-1950000,))))</f>
        <v>0</v>
      </c>
      <c r="V29" s="96"/>
      <c r="W29" s="84">
        <f>IF(U28+U29+Z28&lt;=10000000,AO32,IF(U28+U29+Z28&lt;=20000000,AP32,IF(U28+U29+Z28&gt;20000000,AQ32)))</f>
        <v>0</v>
      </c>
      <c r="X29" s="167"/>
      <c r="Y29" s="167"/>
      <c r="Z29" s="177"/>
      <c r="AA29" s="96"/>
      <c r="AB29" s="172"/>
      <c r="AC29" s="167"/>
      <c r="AD29" s="6"/>
      <c r="AE29" s="75"/>
      <c r="AF29" s="96"/>
      <c r="AG29" s="97"/>
      <c r="AH29" s="26"/>
      <c r="AI29" s="82"/>
      <c r="AJ29" s="96"/>
      <c r="AK29" s="97"/>
      <c r="AM29" s="59"/>
      <c r="AN29" s="61" t="s">
        <v>59</v>
      </c>
      <c r="AO29" s="61">
        <f>IF(I24&lt;=1100000,0,IF(I24&lt;=3299999,I24-1100000,IF(I24&lt;=4099999,I24*0.75-275000,IF(I24&lt;=7699999,I24*0.85-685000,IF(I24&lt;=9999999,I24*0.95-1455000,IF(I24&gt;=10000000,I24-1955000))))))</f>
        <v>0</v>
      </c>
      <c r="AP29" s="61">
        <f>IF(I24&lt;=1000000,0,IF(I24&lt;=3299999,I24-1000000,IF(I24&lt;=4099999,I24*0.75-175000,IF(I24&lt;=7699999,I24*0.85-585000,IF(I24&lt;=9999999,I24*0.95-1355000,IF(I24&gt;=10000000,I24-1855000))))))</f>
        <v>0</v>
      </c>
      <c r="AQ29" s="61">
        <f>IF(I24&lt;=900000,0,IF(I24&lt;=3299999,I24-900000,IF(I24&lt;=4099999,I24*0.75-75000,IF(I24&lt;=7699999,I24*0.85-485000,IF(I24&lt;=9999999,I24*0.95-1255000,IF(I24&gt;=10000000,I24-1755000))))))</f>
        <v>0</v>
      </c>
    </row>
    <row r="30" spans="1:48" ht="20.100000000000001" customHeight="1" thickTop="1" thickBot="1" x14ac:dyDescent="0.25">
      <c r="A30" s="1"/>
      <c r="B30" s="1"/>
      <c r="C30" s="173" t="s">
        <v>85</v>
      </c>
      <c r="D30" s="156"/>
      <c r="E30" s="175" t="s">
        <v>3</v>
      </c>
      <c r="F30" s="160"/>
      <c r="G30" s="161"/>
      <c r="H30" s="131" t="s">
        <v>4</v>
      </c>
      <c r="I30" s="160"/>
      <c r="J30" s="161"/>
      <c r="K30" s="131" t="s">
        <v>4</v>
      </c>
      <c r="L30" s="160"/>
      <c r="M30" s="161"/>
      <c r="N30" s="131" t="s">
        <v>4</v>
      </c>
      <c r="O30" s="168"/>
      <c r="P30" s="169"/>
      <c r="Q30" s="170"/>
      <c r="R30" s="1"/>
      <c r="T30" s="164" t="s">
        <v>9</v>
      </c>
      <c r="U30" s="16">
        <f t="shared" ref="U30" si="27">IF(F32&lt;650999,0,IF(F32&lt;=1899999,F32-650000,IF(F32&lt;=3599999,ROUNDDOWN(F32/4,-3)*4*0.7-80000,)))</f>
        <v>0</v>
      </c>
      <c r="V30" s="95">
        <f t="shared" ref="V30" si="28">MAX(U30,U31)</f>
        <v>0</v>
      </c>
      <c r="W30" s="16">
        <f>IF(U30+U31+Z30&lt;=10000000,AO27,IF(U30+U31+Z30&lt;=20000000,AP27,IF(U30+U31+Z30&gt;20000000,AQ27)))</f>
        <v>0</v>
      </c>
      <c r="X30" s="166">
        <f>IF(D32&lt;=64,W30,W31)</f>
        <v>0</v>
      </c>
      <c r="Y30" s="166" t="str">
        <f>IF(V30+X30&gt;=100000,-AV27,"0")</f>
        <v>0</v>
      </c>
      <c r="Z30" s="177">
        <f t="shared" ref="Z30" si="29">L32</f>
        <v>0</v>
      </c>
      <c r="AA30" s="95">
        <f>V30+Y30+X30+Z30</f>
        <v>0</v>
      </c>
      <c r="AB30" s="171">
        <f>AA30-430000</f>
        <v>-430000</v>
      </c>
      <c r="AC30" s="166" t="str">
        <f t="shared" ref="AC30" si="30">IF(D32&lt;=74,IF(AB30&lt;0,"",AB30)," ")</f>
        <v/>
      </c>
      <c r="AD30" s="6"/>
      <c r="AE30" s="94" t="s">
        <v>9</v>
      </c>
      <c r="AF30" s="95" t="str">
        <f>IF(AND(D32&gt;=40,D32&lt;=64),(AC30),"")</f>
        <v/>
      </c>
      <c r="AG30" s="97">
        <f>IF(D32&lt;40,0,IF(D32&lt;=64,1,IF(D32&gt;65,0,)))</f>
        <v>0</v>
      </c>
      <c r="AH30" s="26"/>
      <c r="AI30" s="94" t="s">
        <v>9</v>
      </c>
      <c r="AJ30" s="95" t="str">
        <f t="shared" ref="AJ30" si="31">AC30</f>
        <v/>
      </c>
      <c r="AK30" s="97">
        <f t="shared" ref="AK30" si="32">IF(D32&lt;18,0,1)</f>
        <v>0</v>
      </c>
      <c r="AM30" s="59"/>
      <c r="AN30" s="61" t="s">
        <v>60</v>
      </c>
      <c r="AO30" s="61">
        <f>IF(I26&lt;=1100000,0,IF(I26&lt;=3299999,I26-1100000,IF(I26&lt;=4099999,I26*0.75-275000,IF(I26&lt;=7699999,I26*0.85-685000,IF(I26&lt;=9999999,I26*0.95-1455000,IF(I26&gt;=10000000,I26-1955000))))))</f>
        <v>0</v>
      </c>
      <c r="AP30" s="61">
        <f>IF(I26&lt;=1000000,0,IF(I26&lt;=3299999,I26-1000000,IF(I26&lt;=4099999,I26*0.75-175000,IF(I26&lt;=7699999,I26*0.85-585000,IF(I26&lt;=9999999,I26*0.95-1355000,IF(I26&gt;=10000000,I26-1855000))))))</f>
        <v>0</v>
      </c>
      <c r="AQ30" s="61">
        <f>IF(I26&lt;=900000,0,IF(I26&lt;=3299999,I26-900000,IF(I26&lt;=4099999,I26*0.75-75000,IF(I26&lt;=7699999,I26*0.85-485000,IF(I26&lt;=9999999,I26*0.95-1255000,IF(I26&gt;=10000000,I26-1755000))))))</f>
        <v>0</v>
      </c>
    </row>
    <row r="31" spans="1:48" ht="20.100000000000001" customHeight="1" thickTop="1" thickBot="1" x14ac:dyDescent="0.25">
      <c r="A31" s="1"/>
      <c r="B31" s="1"/>
      <c r="C31" s="174"/>
      <c r="D31" s="157"/>
      <c r="E31" s="176"/>
      <c r="F31" s="162"/>
      <c r="G31" s="163"/>
      <c r="H31" s="131"/>
      <c r="I31" s="162"/>
      <c r="J31" s="163"/>
      <c r="K31" s="131"/>
      <c r="L31" s="162"/>
      <c r="M31" s="163"/>
      <c r="N31" s="131"/>
      <c r="O31" s="168"/>
      <c r="P31" s="169"/>
      <c r="Q31" s="170"/>
      <c r="R31" s="1"/>
      <c r="T31" s="165"/>
      <c r="U31" s="84">
        <f t="shared" ref="U31" si="33">IF(F32&lt;=3599999,0,IF(F32&lt;=6599999,ROUNDDOWN(F32/4,-3)*4*0.8-440000,IF(F32&lt;=8499999,F32*0.9-1100000,IF(F32&gt;=8500000,F32-1950000,))))</f>
        <v>0</v>
      </c>
      <c r="V31" s="96"/>
      <c r="W31" s="84">
        <f>IF(U30+U31+Z30&lt;=10000000,AO33,IF(U30+U31+Z30&lt;=20000000,AP33,IF(U30+U31+Z30&gt;20000000,AQ33)))</f>
        <v>0</v>
      </c>
      <c r="X31" s="167"/>
      <c r="Y31" s="167"/>
      <c r="Z31" s="177"/>
      <c r="AA31" s="96"/>
      <c r="AB31" s="172"/>
      <c r="AC31" s="167"/>
      <c r="AD31" s="6"/>
      <c r="AE31" s="94"/>
      <c r="AF31" s="96"/>
      <c r="AG31" s="97"/>
      <c r="AH31" s="26"/>
      <c r="AI31" s="94"/>
      <c r="AJ31" s="96"/>
      <c r="AK31" s="97"/>
      <c r="AM31" s="59"/>
      <c r="AN31" s="61" t="s">
        <v>61</v>
      </c>
      <c r="AO31" s="61">
        <f>IF(I28&lt;=1100000,0,IF(I28&lt;=3299999,I28-1100000,IF(I28&lt;=4099999,I28*0.75-275000,IF(I28&lt;=7699999,I28*0.85-685000,IF(I28&lt;=9999999,I28*0.95-1455000,IF(I28&gt;=10000000,I28-1955000))))))</f>
        <v>0</v>
      </c>
      <c r="AP31" s="61">
        <f>IF(I28&lt;=1000000,0,IF(I28&lt;=3299999,I28-1000000,IF(I28&lt;=4099999,I28*0.75-175000,IF(I28&lt;=7699999,I28*0.85-585000,IF(I28&lt;=9999999,I28*0.95-1355000,IF(I28&gt;=10000000,I28-1855000))))))</f>
        <v>0</v>
      </c>
      <c r="AQ31" s="61">
        <f>IF(I28&lt;=900000,0,IF(I28&lt;=3299999,I28-900000,IF(I28&lt;=4099999,I28*0.75-75000,IF(I28&lt;=7699999,I28*0.85-485000,IF(I28&lt;=9999999,I28*0.95-1255000,IF(I28&gt;=10000000,I28-1755000))))))</f>
        <v>0</v>
      </c>
    </row>
    <row r="32" spans="1:48" ht="20.100000000000001" customHeight="1" thickTop="1" thickBot="1" x14ac:dyDescent="0.25">
      <c r="A32" s="1"/>
      <c r="B32" s="1"/>
      <c r="C32" s="154" t="s">
        <v>86</v>
      </c>
      <c r="D32" s="156"/>
      <c r="E32" s="158" t="s">
        <v>3</v>
      </c>
      <c r="F32" s="160"/>
      <c r="G32" s="161"/>
      <c r="H32" s="158" t="s">
        <v>4</v>
      </c>
      <c r="I32" s="160"/>
      <c r="J32" s="161"/>
      <c r="K32" s="158" t="s">
        <v>4</v>
      </c>
      <c r="L32" s="160"/>
      <c r="M32" s="161"/>
      <c r="N32" s="158" t="s">
        <v>4</v>
      </c>
      <c r="O32" s="168"/>
      <c r="P32" s="169"/>
      <c r="Q32" s="170"/>
      <c r="R32" s="1"/>
      <c r="T32" s="75"/>
      <c r="U32" s="19"/>
      <c r="V32" s="20"/>
      <c r="W32" s="19"/>
      <c r="X32" s="19"/>
      <c r="Y32" s="19"/>
      <c r="Z32" s="76"/>
      <c r="AA32" s="20"/>
      <c r="AB32" s="21"/>
      <c r="AC32" s="19"/>
      <c r="AD32" s="6"/>
      <c r="AE32" s="78"/>
      <c r="AF32" s="20"/>
      <c r="AG32" s="77"/>
      <c r="AH32" s="26"/>
      <c r="AI32" s="86"/>
      <c r="AJ32" s="20"/>
      <c r="AK32" s="85"/>
      <c r="AM32" s="59"/>
      <c r="AN32" s="61" t="s">
        <v>62</v>
      </c>
      <c r="AO32" s="61">
        <f>IF(I30&lt;=1100000,0,IF(I30&lt;=3299999,I30-1100000,IF(I30&lt;=4099999,I30*0.75-275000,IF(I30&lt;=7699999,I30*0.85-685000,IF(I30&lt;=9999999,I30*0.95-1455000,IF(I30&gt;=10000000,I30-1955000))))))</f>
        <v>0</v>
      </c>
      <c r="AP32" s="61">
        <f>IF(I30&lt;=1000000,0,IF(I30&lt;=3299999,I30-1000000,IF(I30&lt;=4099999,I30*0.75-175000,IF(I30&lt;=7699999,I30*0.85-585000,IF(I30&lt;=9999999,I30*0.95-1355000,IF(I30&gt;=10000000,I30-1855000))))))</f>
        <v>0</v>
      </c>
      <c r="AQ32" s="61">
        <f>IF(I30&lt;=900000,0,IF(I30&lt;=3299999,I30-900000,IF(I30&lt;=4099999,I30*0.75-75000,IF(I30&lt;=7699999,I30*0.85-485000,IF(I30&lt;=9999999,I30*0.95-1255000,IF(I30&gt;=10000000,I30-1755000))))))</f>
        <v>0</v>
      </c>
    </row>
    <row r="33" spans="1:43" ht="20.100000000000001" customHeight="1" thickBot="1" x14ac:dyDescent="0.25">
      <c r="A33" s="1"/>
      <c r="B33" s="1"/>
      <c r="C33" s="155"/>
      <c r="D33" s="157"/>
      <c r="E33" s="159"/>
      <c r="F33" s="162"/>
      <c r="G33" s="163"/>
      <c r="H33" s="159"/>
      <c r="I33" s="162"/>
      <c r="J33" s="163"/>
      <c r="K33" s="159"/>
      <c r="L33" s="162"/>
      <c r="M33" s="163"/>
      <c r="N33" s="159"/>
      <c r="O33" s="168"/>
      <c r="P33" s="169"/>
      <c r="Q33" s="170"/>
      <c r="R33" s="1"/>
      <c r="T33" s="78" t="s">
        <v>20</v>
      </c>
      <c r="U33" s="76"/>
      <c r="V33" s="77">
        <f>SUM(V20:V31)</f>
        <v>0</v>
      </c>
      <c r="W33" s="76"/>
      <c r="X33" s="76">
        <f>SUM(X20:X31)</f>
        <v>0</v>
      </c>
      <c r="Y33" s="76"/>
      <c r="Z33" s="76">
        <f>SUM(Z20:Z31)</f>
        <v>0</v>
      </c>
      <c r="AA33" s="76">
        <f>SUM(AA20:AA31)</f>
        <v>0</v>
      </c>
      <c r="AB33" s="77"/>
      <c r="AC33" s="76">
        <f>SUM(AC20:AC31)</f>
        <v>0</v>
      </c>
      <c r="AD33" s="6"/>
      <c r="AE33" s="78" t="s">
        <v>20</v>
      </c>
      <c r="AF33" s="76">
        <f>SUM(AF20:AF31)</f>
        <v>0</v>
      </c>
      <c r="AG33" s="77">
        <f>SUM(AG20:AG31)</f>
        <v>0</v>
      </c>
      <c r="AH33" s="26"/>
      <c r="AI33" s="86" t="s">
        <v>20</v>
      </c>
      <c r="AJ33" s="83">
        <f>SUM(AJ20:AJ31)</f>
        <v>0</v>
      </c>
      <c r="AK33" s="85">
        <f>SUM(AK20:AK31)</f>
        <v>0</v>
      </c>
      <c r="AM33" s="60"/>
      <c r="AN33" s="61" t="s">
        <v>63</v>
      </c>
      <c r="AO33" s="61">
        <f>IF(I32&lt;=1100000,0,IF(I32&lt;=3299999,I32-1100000,IF(I32&lt;=4099999,I32*0.75-275000,IF(I32&lt;=7699999,I32*0.85-685000,IF(I32&lt;=9999999,I32*0.95-1455000,IF(I32&gt;=10000000,I32-1955000))))))</f>
        <v>0</v>
      </c>
      <c r="AP33" s="61">
        <f>IF(I32&lt;=1000000,0,IF(I32&lt;=3299999,I32-1000000,IF(I32&lt;=4099999,I32*0.75-175000,IF(I32&lt;=7699999,I32*0.85-585000,IF(I32&lt;=9999999,I32*0.95-1355000,IF(I32&gt;=10000000,I32-1855000))))))</f>
        <v>0</v>
      </c>
      <c r="AQ33" s="61">
        <f>IF(I32&lt;=900000,0,IF(I32&lt;=3299999,I32-900000,IF(I32&lt;=4099999,I32*0.75-75000,IF(I32&lt;=7699999,I32*0.85-485000,IF(I32&lt;=9999999,I32*0.95-1255000,IF(I32&gt;=10000000,I32-1755000))))))</f>
        <v>0</v>
      </c>
    </row>
    <row r="34" spans="1:43" ht="15.6" thickTop="1" thickBot="1" x14ac:dyDescent="0.25">
      <c r="A34" s="1"/>
      <c r="B34" s="1"/>
      <c r="C34" s="22"/>
      <c r="D34" s="18"/>
      <c r="E34" s="18"/>
      <c r="F34" s="23"/>
      <c r="G34" s="23"/>
      <c r="H34" s="18"/>
      <c r="I34" s="23"/>
      <c r="J34" s="23"/>
      <c r="K34" s="18"/>
      <c r="L34" s="23"/>
      <c r="M34" s="23"/>
      <c r="N34" s="18"/>
      <c r="O34" s="23"/>
      <c r="P34" s="23"/>
      <c r="Q34" s="18"/>
      <c r="R34" s="1"/>
      <c r="T34" s="67"/>
      <c r="U34" s="68"/>
      <c r="V34" s="69"/>
      <c r="W34" s="68"/>
      <c r="X34" s="68"/>
      <c r="Y34" s="68"/>
      <c r="Z34" s="68"/>
      <c r="AA34" s="68"/>
      <c r="AB34" s="69"/>
      <c r="AC34" s="68"/>
      <c r="AD34" s="6"/>
      <c r="AE34" s="67"/>
      <c r="AF34" s="68"/>
      <c r="AG34" s="69"/>
      <c r="AH34" s="26"/>
      <c r="AI34" s="67"/>
      <c r="AJ34" s="68"/>
      <c r="AK34" s="69"/>
    </row>
    <row r="35" spans="1:43" ht="39.9" customHeight="1" thickTop="1" thickBot="1" x14ac:dyDescent="0.25">
      <c r="A35" s="1"/>
      <c r="B35" s="1"/>
      <c r="C35" s="123" t="s">
        <v>11</v>
      </c>
      <c r="D35" s="124"/>
      <c r="E35" s="124"/>
      <c r="F35" s="125"/>
      <c r="G35" s="126">
        <f>COUNTIF(D22:D33,"&lt;=74")</f>
        <v>0</v>
      </c>
      <c r="H35" s="127"/>
      <c r="I35" s="128"/>
      <c r="J35" s="129" t="s">
        <v>12</v>
      </c>
      <c r="K35" s="130"/>
      <c r="L35" s="130"/>
      <c r="M35" s="131"/>
      <c r="N35" s="135">
        <f>AG33</f>
        <v>0</v>
      </c>
      <c r="O35" s="136"/>
      <c r="P35" s="137"/>
      <c r="Q35" s="1"/>
      <c r="R35" s="1"/>
    </row>
    <row r="36" spans="1:43" ht="69" customHeight="1" thickTop="1" thickBot="1" x14ac:dyDescent="0.25">
      <c r="A36" s="1"/>
      <c r="B36" s="1"/>
      <c r="C36" s="138" t="s">
        <v>53</v>
      </c>
      <c r="D36" s="124"/>
      <c r="E36" s="124"/>
      <c r="F36" s="125"/>
      <c r="G36" s="139">
        <f>AC33</f>
        <v>0</v>
      </c>
      <c r="H36" s="140"/>
      <c r="I36" s="141"/>
      <c r="J36" s="129" t="s">
        <v>33</v>
      </c>
      <c r="K36" s="130"/>
      <c r="L36" s="130"/>
      <c r="M36" s="131"/>
      <c r="N36" s="142">
        <f>AF33</f>
        <v>0</v>
      </c>
      <c r="O36" s="143"/>
      <c r="P36" s="144"/>
      <c r="Q36" s="1"/>
      <c r="R36" s="1"/>
    </row>
    <row r="37" spans="1:43" ht="40.200000000000003" customHeight="1" thickTop="1" thickBot="1" x14ac:dyDescent="0.25">
      <c r="A37" s="1"/>
      <c r="B37" s="1"/>
      <c r="C37" s="80"/>
      <c r="D37" s="51"/>
      <c r="E37" s="51"/>
      <c r="F37" s="51"/>
      <c r="G37" s="52"/>
      <c r="H37" s="52"/>
      <c r="I37" s="52"/>
      <c r="J37" s="132" t="s">
        <v>100</v>
      </c>
      <c r="K37" s="133"/>
      <c r="L37" s="133"/>
      <c r="M37" s="134"/>
      <c r="N37" s="145">
        <f>AK33</f>
        <v>0</v>
      </c>
      <c r="O37" s="146"/>
      <c r="P37" s="147"/>
      <c r="Q37" s="1"/>
      <c r="R37" s="1"/>
    </row>
    <row r="38" spans="1:43" ht="39.6" customHeight="1" thickTop="1" thickBot="1" x14ac:dyDescent="0.25">
      <c r="A38" s="1"/>
      <c r="B38" s="1"/>
      <c r="C38" s="80"/>
      <c r="D38" s="51"/>
      <c r="E38" s="51"/>
      <c r="F38" s="51"/>
      <c r="G38" s="52"/>
      <c r="H38" s="52"/>
      <c r="I38" s="52"/>
      <c r="J38" s="148" t="s">
        <v>101</v>
      </c>
      <c r="K38" s="149"/>
      <c r="L38" s="149"/>
      <c r="M38" s="150"/>
      <c r="N38" s="151">
        <f>AJ33</f>
        <v>0</v>
      </c>
      <c r="O38" s="152"/>
      <c r="P38" s="153"/>
      <c r="Q38" s="1"/>
      <c r="R38" s="1"/>
    </row>
    <row r="39" spans="1:43" ht="18" customHeight="1" thickTop="1" x14ac:dyDescent="0.2">
      <c r="A39" s="1"/>
      <c r="B39" s="1"/>
      <c r="C39" s="4" t="s">
        <v>79</v>
      </c>
      <c r="D39" s="51"/>
      <c r="E39" s="51"/>
      <c r="F39" s="51"/>
      <c r="G39" s="52"/>
      <c r="H39" s="52"/>
      <c r="I39" s="52"/>
      <c r="J39" s="53"/>
      <c r="K39" s="53"/>
      <c r="L39" s="53"/>
      <c r="M39" s="53"/>
      <c r="N39" s="54"/>
      <c r="O39" s="54"/>
      <c r="P39" s="54"/>
      <c r="Q39" s="1"/>
      <c r="R39" s="1"/>
    </row>
    <row r="40" spans="1:43" ht="18" customHeight="1" x14ac:dyDescent="0.2">
      <c r="A40" s="1"/>
      <c r="B40" s="1"/>
      <c r="C40" s="4" t="s">
        <v>80</v>
      </c>
      <c r="D40" s="8"/>
      <c r="E40" s="8"/>
      <c r="F40" s="8"/>
      <c r="G40" s="8"/>
      <c r="H40" s="31"/>
      <c r="I40" s="31"/>
      <c r="J40" s="31"/>
      <c r="K40" s="18"/>
      <c r="L40" s="18"/>
      <c r="M40" s="18"/>
      <c r="N40" s="18"/>
      <c r="O40" s="32"/>
      <c r="P40" s="32"/>
      <c r="Q40" s="32"/>
      <c r="R40" s="1"/>
      <c r="S40" s="1"/>
    </row>
    <row r="41" spans="1:43" ht="18" customHeight="1" x14ac:dyDescent="0.2">
      <c r="A41" s="1"/>
      <c r="B41" s="1"/>
      <c r="C41" s="4" t="s">
        <v>71</v>
      </c>
      <c r="D41" s="8"/>
      <c r="E41" s="8"/>
      <c r="F41" s="8"/>
      <c r="G41" s="8"/>
      <c r="H41" s="31"/>
      <c r="I41" s="31"/>
      <c r="J41" s="31"/>
      <c r="K41" s="18"/>
      <c r="L41" s="18"/>
      <c r="M41" s="18"/>
      <c r="N41" s="18"/>
      <c r="O41" s="32"/>
      <c r="P41" s="32"/>
      <c r="Q41" s="32"/>
      <c r="R41" s="1"/>
      <c r="S41" s="1"/>
    </row>
    <row r="42" spans="1:43" ht="18" customHeight="1" x14ac:dyDescent="0.2">
      <c r="A42" s="1"/>
      <c r="B42" s="1"/>
      <c r="C42" s="4" t="s">
        <v>76</v>
      </c>
      <c r="D42" s="8"/>
      <c r="E42" s="8"/>
      <c r="F42" s="8"/>
      <c r="G42" s="8"/>
      <c r="H42" s="31"/>
      <c r="I42" s="31"/>
      <c r="J42" s="31"/>
      <c r="K42" s="18"/>
      <c r="L42" s="18"/>
      <c r="M42" s="18"/>
      <c r="N42" s="18"/>
      <c r="O42" s="32"/>
      <c r="P42" s="32"/>
      <c r="Q42" s="32"/>
      <c r="R42" s="1"/>
      <c r="S42" s="1"/>
    </row>
    <row r="43" spans="1:43" ht="18" customHeight="1" x14ac:dyDescent="0.2">
      <c r="A43" s="1"/>
      <c r="B43" s="1"/>
      <c r="C43" s="4"/>
      <c r="D43" s="8"/>
      <c r="E43" s="8"/>
      <c r="F43" s="8"/>
      <c r="G43" s="8"/>
      <c r="H43" s="31"/>
      <c r="I43" s="31"/>
      <c r="J43" s="31"/>
      <c r="K43" s="18"/>
      <c r="L43" s="18"/>
      <c r="M43" s="18"/>
      <c r="N43" s="18"/>
      <c r="O43" s="32"/>
      <c r="P43" s="32"/>
      <c r="Q43" s="32"/>
      <c r="R43" s="1"/>
      <c r="S43" s="1"/>
    </row>
    <row r="44" spans="1:43" ht="37.5" customHeight="1" x14ac:dyDescent="0.2">
      <c r="A44" s="1"/>
      <c r="B44" s="1"/>
      <c r="C44" s="36" t="s">
        <v>39</v>
      </c>
      <c r="D44" s="1"/>
      <c r="E44" s="48" t="s">
        <v>43</v>
      </c>
      <c r="F44" s="1"/>
      <c r="G44" s="1"/>
      <c r="H44" s="1"/>
      <c r="I44" s="1"/>
      <c r="J44" s="1"/>
      <c r="K44" s="1"/>
      <c r="L44" s="1"/>
      <c r="M44" s="1"/>
      <c r="N44" s="1"/>
      <c r="O44" s="1"/>
      <c r="P44" s="1"/>
      <c r="Q44" s="1"/>
      <c r="R44" s="1"/>
      <c r="S44" s="1"/>
    </row>
    <row r="45" spans="1:43" ht="13.5" customHeight="1" thickBot="1" x14ac:dyDescent="0.25">
      <c r="A45" s="1"/>
      <c r="B45" s="1"/>
      <c r="C45" s="1"/>
      <c r="D45" s="1"/>
      <c r="E45" s="1"/>
      <c r="F45" s="1"/>
      <c r="G45" s="1"/>
      <c r="H45" s="1"/>
      <c r="I45" s="1"/>
      <c r="J45" s="1"/>
      <c r="K45" s="1"/>
      <c r="L45" s="1"/>
      <c r="M45" s="1"/>
      <c r="N45" s="1"/>
      <c r="O45" s="1"/>
      <c r="P45" s="1"/>
      <c r="Q45" s="1"/>
      <c r="R45" s="1"/>
      <c r="S45" s="1"/>
    </row>
    <row r="46" spans="1:43" ht="30" customHeight="1" thickTop="1" thickBot="1" x14ac:dyDescent="0.25">
      <c r="A46" s="1"/>
      <c r="B46" s="1"/>
      <c r="C46" s="1"/>
      <c r="D46" s="113" t="s">
        <v>94</v>
      </c>
      <c r="E46" s="114"/>
      <c r="F46" s="114"/>
      <c r="G46" s="114"/>
      <c r="H46" s="115">
        <f>F62+I62+L62+O62</f>
        <v>0</v>
      </c>
      <c r="I46" s="116"/>
      <c r="J46" s="116"/>
      <c r="K46" s="116"/>
      <c r="L46" s="1"/>
      <c r="M46" s="1"/>
      <c r="N46" s="1"/>
      <c r="O46" s="1"/>
      <c r="P46" s="1"/>
      <c r="Q46" s="1"/>
      <c r="R46" s="1"/>
      <c r="S46" s="1"/>
    </row>
    <row r="47" spans="1:43" ht="30" customHeight="1" thickTop="1" thickBot="1" x14ac:dyDescent="0.25">
      <c r="A47" s="1"/>
      <c r="B47" s="1"/>
      <c r="C47" s="1"/>
      <c r="D47" s="114"/>
      <c r="E47" s="114"/>
      <c r="F47" s="114"/>
      <c r="G47" s="114"/>
      <c r="H47" s="116"/>
      <c r="I47" s="116"/>
      <c r="J47" s="116"/>
      <c r="K47" s="116"/>
      <c r="L47" s="1"/>
      <c r="M47" s="1"/>
      <c r="N47" s="1"/>
      <c r="O47" s="1"/>
      <c r="P47" s="1"/>
      <c r="Q47" s="1"/>
      <c r="R47" s="1"/>
      <c r="S47" s="1"/>
    </row>
    <row r="48" spans="1:43" ht="30" customHeight="1" thickTop="1" thickBot="1" x14ac:dyDescent="0.25">
      <c r="A48" s="1"/>
      <c r="B48" s="1"/>
      <c r="C48" s="1"/>
      <c r="D48" s="114"/>
      <c r="E48" s="114"/>
      <c r="F48" s="114"/>
      <c r="G48" s="114"/>
      <c r="H48" s="116"/>
      <c r="I48" s="116"/>
      <c r="J48" s="116"/>
      <c r="K48" s="116"/>
      <c r="L48" s="1"/>
      <c r="M48" s="1"/>
      <c r="N48" s="1"/>
      <c r="O48" s="1"/>
      <c r="P48" s="1"/>
      <c r="Q48" s="1"/>
      <c r="R48" s="1"/>
      <c r="S48" s="1"/>
    </row>
    <row r="49" spans="1:39" ht="30" customHeight="1" thickTop="1" thickBot="1" x14ac:dyDescent="0.25">
      <c r="A49" s="1"/>
      <c r="B49" s="1"/>
      <c r="C49" s="1"/>
      <c r="D49" s="117" t="s">
        <v>72</v>
      </c>
      <c r="E49" s="118"/>
      <c r="F49" s="118"/>
      <c r="G49" s="118"/>
      <c r="H49" s="119">
        <f>H46/12</f>
        <v>0</v>
      </c>
      <c r="I49" s="119"/>
      <c r="J49" s="119"/>
      <c r="K49" s="119"/>
      <c r="L49" s="1"/>
      <c r="M49" s="1"/>
      <c r="N49" s="1"/>
      <c r="O49" s="1"/>
      <c r="P49" s="1"/>
      <c r="Q49" s="1"/>
      <c r="R49" s="1"/>
      <c r="S49" s="1"/>
    </row>
    <row r="50" spans="1:39" ht="30" customHeight="1" thickTop="1" thickBot="1" x14ac:dyDescent="0.25">
      <c r="A50" s="1"/>
      <c r="B50" s="1"/>
      <c r="C50" s="1"/>
      <c r="D50" s="118"/>
      <c r="E50" s="118"/>
      <c r="F50" s="118"/>
      <c r="G50" s="118"/>
      <c r="H50" s="119"/>
      <c r="I50" s="119"/>
      <c r="J50" s="119"/>
      <c r="K50" s="119"/>
      <c r="L50" s="1"/>
      <c r="M50" s="1"/>
      <c r="N50" s="1"/>
      <c r="O50" s="1"/>
      <c r="P50" s="1"/>
      <c r="Q50" s="1"/>
      <c r="R50" s="1"/>
      <c r="S50" s="1"/>
    </row>
    <row r="51" spans="1:39" ht="15" thickTop="1" x14ac:dyDescent="0.2">
      <c r="A51" s="1"/>
      <c r="B51" s="1"/>
      <c r="C51" s="1"/>
      <c r="D51" s="4" t="s">
        <v>73</v>
      </c>
      <c r="E51" s="1"/>
      <c r="F51" s="1"/>
      <c r="G51" s="1"/>
      <c r="H51" s="1"/>
      <c r="I51" s="1"/>
      <c r="J51" s="1"/>
      <c r="K51" s="1"/>
      <c r="L51" s="1"/>
      <c r="M51" s="1"/>
      <c r="N51" s="1"/>
      <c r="O51" s="1"/>
      <c r="P51" s="1"/>
      <c r="Q51" s="1"/>
      <c r="R51" s="1"/>
      <c r="S51" s="1"/>
      <c r="U51" s="28"/>
      <c r="V51" s="28"/>
      <c r="W51" s="28"/>
      <c r="X51" s="28"/>
      <c r="Y51" s="28"/>
      <c r="Z51" s="28"/>
      <c r="AA51" s="28"/>
      <c r="AB51" s="28"/>
      <c r="AC51" s="28"/>
      <c r="AD51" s="28"/>
      <c r="AE51" s="28"/>
      <c r="AF51" s="28"/>
      <c r="AG51" s="28"/>
      <c r="AH51" s="28"/>
      <c r="AI51" s="28"/>
      <c r="AJ51" s="28"/>
      <c r="AK51" s="28"/>
      <c r="AL51" s="28"/>
      <c r="AM51" s="28"/>
    </row>
    <row r="52" spans="1:39" ht="14.4" x14ac:dyDescent="0.2">
      <c r="A52" s="1"/>
      <c r="B52" s="1"/>
      <c r="C52" s="1"/>
      <c r="D52" s="4" t="s">
        <v>48</v>
      </c>
      <c r="E52" s="1"/>
      <c r="F52" s="1"/>
      <c r="G52" s="1"/>
      <c r="H52" s="1"/>
      <c r="I52" s="1"/>
      <c r="J52" s="1"/>
      <c r="K52" s="1"/>
      <c r="L52" s="1"/>
      <c r="M52" s="1"/>
      <c r="N52" s="1"/>
      <c r="O52" s="1"/>
      <c r="P52" s="1"/>
      <c r="Q52" s="1"/>
      <c r="R52" s="1"/>
      <c r="S52" s="1"/>
      <c r="U52" s="28"/>
      <c r="V52" s="28"/>
      <c r="W52" s="28"/>
      <c r="X52" s="28"/>
      <c r="Y52" s="28"/>
      <c r="Z52" s="28"/>
      <c r="AA52" s="28"/>
      <c r="AB52" s="28"/>
      <c r="AC52" s="28"/>
      <c r="AD52" s="28"/>
      <c r="AE52" s="28"/>
      <c r="AF52" s="28"/>
      <c r="AG52" s="28"/>
      <c r="AH52" s="28"/>
      <c r="AI52" s="28"/>
      <c r="AJ52" s="28"/>
      <c r="AK52" s="28"/>
      <c r="AL52" s="28"/>
      <c r="AM52" s="28"/>
    </row>
    <row r="53" spans="1:39" ht="37.5" customHeight="1" x14ac:dyDescent="0.2">
      <c r="A53" s="1"/>
      <c r="B53" s="1"/>
      <c r="C53" s="1"/>
      <c r="D53" s="4"/>
      <c r="E53" s="1"/>
      <c r="F53" s="1"/>
      <c r="G53" s="1"/>
      <c r="H53" s="1"/>
      <c r="I53" s="1"/>
      <c r="J53" s="1"/>
      <c r="K53" s="1"/>
      <c r="L53" s="1"/>
      <c r="M53" s="1"/>
      <c r="N53" s="1"/>
      <c r="O53" s="1"/>
      <c r="P53" s="1"/>
      <c r="Q53" s="1"/>
      <c r="R53" s="1"/>
      <c r="S53" s="1"/>
      <c r="U53" s="28"/>
      <c r="V53" s="28"/>
      <c r="W53" s="28"/>
      <c r="X53" s="28"/>
      <c r="Y53" s="28"/>
      <c r="Z53" s="28"/>
      <c r="AA53" s="28"/>
      <c r="AB53" s="28"/>
      <c r="AC53" s="28"/>
      <c r="AD53" s="28"/>
      <c r="AE53" s="28"/>
      <c r="AF53" s="28"/>
      <c r="AG53" s="28"/>
      <c r="AH53" s="28"/>
      <c r="AI53" s="28"/>
      <c r="AJ53" s="28"/>
      <c r="AK53" s="28"/>
      <c r="AL53" s="28"/>
      <c r="AM53" s="28"/>
    </row>
    <row r="54" spans="1:39" ht="14.4" x14ac:dyDescent="0.2">
      <c r="A54" s="1"/>
      <c r="B54" s="1"/>
      <c r="C54" s="1"/>
      <c r="D54" s="22"/>
      <c r="E54" s="18"/>
      <c r="F54" s="18"/>
      <c r="G54" s="23"/>
      <c r="H54" s="23"/>
      <c r="I54" s="18"/>
      <c r="J54" s="23"/>
      <c r="K54" s="23"/>
      <c r="L54" s="18"/>
      <c r="M54" s="23"/>
      <c r="N54" s="23"/>
      <c r="O54" s="18"/>
      <c r="P54" s="23"/>
      <c r="Q54" s="23"/>
      <c r="R54" s="18"/>
      <c r="S54" s="1"/>
      <c r="U54" s="24"/>
      <c r="V54" s="25"/>
      <c r="W54" s="26"/>
      <c r="X54" s="25"/>
      <c r="Y54" s="25"/>
      <c r="Z54" s="25"/>
      <c r="AA54" s="25"/>
      <c r="AB54" s="25"/>
      <c r="AC54" s="26"/>
      <c r="AD54" s="25"/>
      <c r="AE54" s="29"/>
      <c r="AF54" s="24"/>
      <c r="AG54" s="25"/>
      <c r="AH54" s="25"/>
      <c r="AI54" s="29"/>
      <c r="AJ54" s="24"/>
      <c r="AK54" s="25"/>
      <c r="AL54" s="26"/>
      <c r="AM54" s="28"/>
    </row>
    <row r="55" spans="1:39" ht="23.4" x14ac:dyDescent="0.2">
      <c r="A55" s="1"/>
      <c r="B55" s="1"/>
      <c r="C55" s="36" t="s">
        <v>40</v>
      </c>
      <c r="D55" s="1"/>
      <c r="E55" s="1"/>
      <c r="F55" s="1"/>
      <c r="G55" s="1"/>
      <c r="H55" s="1"/>
      <c r="I55" s="1"/>
      <c r="J55" s="1"/>
      <c r="K55" s="1"/>
      <c r="L55" s="1"/>
      <c r="M55" s="1"/>
      <c r="N55" s="1"/>
      <c r="O55" s="1"/>
      <c r="P55" s="1"/>
      <c r="Q55" s="1"/>
      <c r="R55" s="1"/>
      <c r="S55" s="1"/>
      <c r="U55" s="28"/>
      <c r="V55" s="28"/>
      <c r="W55" s="28"/>
      <c r="X55" s="28"/>
      <c r="Y55" s="28"/>
      <c r="Z55" s="28"/>
      <c r="AA55" s="28"/>
      <c r="AB55" s="28"/>
      <c r="AC55" s="28"/>
      <c r="AD55" s="28"/>
      <c r="AE55" s="28"/>
      <c r="AF55" s="28"/>
      <c r="AG55" s="28"/>
      <c r="AH55" s="28"/>
      <c r="AI55" s="28"/>
      <c r="AJ55" s="28"/>
      <c r="AK55" s="28"/>
      <c r="AL55" s="28"/>
      <c r="AM55" s="28"/>
    </row>
    <row r="56" spans="1:39" ht="15" customHeight="1" thickBot="1" x14ac:dyDescent="0.25">
      <c r="A56" s="1"/>
      <c r="B56" s="1"/>
      <c r="C56" s="3"/>
      <c r="D56" s="1"/>
      <c r="E56" s="1"/>
      <c r="F56" s="1"/>
      <c r="G56" s="1"/>
      <c r="H56" s="1"/>
      <c r="I56" s="1"/>
      <c r="J56" s="1"/>
      <c r="K56" s="1"/>
      <c r="L56" s="1"/>
      <c r="M56" s="1"/>
      <c r="N56" s="1"/>
      <c r="O56" s="1"/>
      <c r="P56" s="1"/>
      <c r="Q56" s="1"/>
      <c r="R56" s="1"/>
      <c r="S56" s="1"/>
      <c r="U56" s="28"/>
      <c r="V56" s="28"/>
      <c r="W56" s="28"/>
      <c r="X56" s="28"/>
      <c r="Y56" s="28"/>
      <c r="Z56" s="28"/>
      <c r="AA56" s="28"/>
      <c r="AB56" s="28"/>
      <c r="AC56" s="28"/>
      <c r="AD56" s="28"/>
      <c r="AE56" s="28"/>
      <c r="AF56" s="28"/>
      <c r="AG56" s="28"/>
      <c r="AH56" s="28"/>
      <c r="AI56" s="28"/>
      <c r="AJ56" s="28"/>
      <c r="AK56" s="28"/>
      <c r="AL56" s="28"/>
      <c r="AM56" s="28"/>
    </row>
    <row r="57" spans="1:39" ht="40.5" customHeight="1" thickTop="1" thickBot="1" x14ac:dyDescent="0.25">
      <c r="A57" s="1"/>
      <c r="B57" s="1"/>
      <c r="C57" s="1"/>
      <c r="D57" s="120"/>
      <c r="E57" s="120"/>
      <c r="F57" s="121" t="s">
        <v>30</v>
      </c>
      <c r="G57" s="121"/>
      <c r="H57" s="121"/>
      <c r="I57" s="122" t="s">
        <v>31</v>
      </c>
      <c r="J57" s="122"/>
      <c r="K57" s="122"/>
      <c r="L57" s="100" t="s">
        <v>87</v>
      </c>
      <c r="M57" s="100"/>
      <c r="N57" s="100"/>
      <c r="O57" s="100" t="s">
        <v>99</v>
      </c>
      <c r="P57" s="100"/>
      <c r="Q57" s="100"/>
      <c r="R57" s="1"/>
      <c r="S57" s="1"/>
    </row>
    <row r="58" spans="1:39" ht="50.1" customHeight="1" thickTop="1" thickBot="1" x14ac:dyDescent="0.25">
      <c r="A58" s="1"/>
      <c r="B58" s="1"/>
      <c r="C58" s="1"/>
      <c r="D58" s="105" t="s">
        <v>32</v>
      </c>
      <c r="E58" s="105"/>
      <c r="F58" s="110">
        <f>ROUNDDOWN(G36*H71,0)</f>
        <v>0</v>
      </c>
      <c r="G58" s="111"/>
      <c r="H58" s="112"/>
      <c r="I58" s="106">
        <f>ROUNDDOWN(G36*J71,0)</f>
        <v>0</v>
      </c>
      <c r="J58" s="106"/>
      <c r="K58" s="106"/>
      <c r="L58" s="106">
        <f>ROUNDDOWN(N36*L71,0)</f>
        <v>0</v>
      </c>
      <c r="M58" s="106"/>
      <c r="N58" s="106"/>
      <c r="O58" s="109">
        <f>ROUNDDOWN(N38*N71,0)</f>
        <v>0</v>
      </c>
      <c r="P58" s="109"/>
      <c r="Q58" s="109"/>
      <c r="R58" s="1"/>
      <c r="S58" s="1"/>
    </row>
    <row r="59" spans="1:39" ht="50.1" customHeight="1" thickTop="1" thickBot="1" x14ac:dyDescent="0.25">
      <c r="A59" s="1"/>
      <c r="B59" s="1"/>
      <c r="C59" s="1"/>
      <c r="D59" s="105" t="s">
        <v>28</v>
      </c>
      <c r="E59" s="105"/>
      <c r="F59" s="106">
        <f>G35*H72</f>
        <v>0</v>
      </c>
      <c r="G59" s="106"/>
      <c r="H59" s="106"/>
      <c r="I59" s="106">
        <f>ROUNDDOWN(G35*J72,0)</f>
        <v>0</v>
      </c>
      <c r="J59" s="106"/>
      <c r="K59" s="106"/>
      <c r="L59" s="106">
        <f>ROUNDDOWN(N35*L72,0)</f>
        <v>0</v>
      </c>
      <c r="M59" s="106"/>
      <c r="N59" s="106"/>
      <c r="O59" s="109">
        <f>ROUNDDOWN(N37*N72,0)</f>
        <v>0</v>
      </c>
      <c r="P59" s="109"/>
      <c r="Q59" s="109"/>
      <c r="R59" s="1"/>
      <c r="S59" s="1"/>
      <c r="T59" s="1"/>
      <c r="U59" s="1"/>
      <c r="V59" s="1"/>
      <c r="W59" s="1"/>
      <c r="X59" s="1"/>
      <c r="Y59" s="1"/>
    </row>
    <row r="60" spans="1:39" ht="50.1" customHeight="1" thickTop="1" thickBot="1" x14ac:dyDescent="0.25">
      <c r="A60" s="1"/>
      <c r="B60" s="1"/>
      <c r="C60" s="1"/>
      <c r="D60" s="105" t="s">
        <v>29</v>
      </c>
      <c r="E60" s="105"/>
      <c r="F60" s="106">
        <f>IF(F59=0,0,H73)</f>
        <v>0</v>
      </c>
      <c r="G60" s="106"/>
      <c r="H60" s="106"/>
      <c r="I60" s="106">
        <f>IF(I59=0,0,J73)</f>
        <v>0</v>
      </c>
      <c r="J60" s="106"/>
      <c r="K60" s="106"/>
      <c r="L60" s="106">
        <f>IF(L59=0,0,L73)</f>
        <v>0</v>
      </c>
      <c r="M60" s="106"/>
      <c r="N60" s="106"/>
      <c r="O60" s="109">
        <f>IF(G35&gt;0,N73,0)</f>
        <v>0</v>
      </c>
      <c r="P60" s="109"/>
      <c r="Q60" s="109"/>
      <c r="R60" s="1"/>
      <c r="S60" s="1"/>
      <c r="T60" s="1"/>
      <c r="U60" s="1"/>
      <c r="V60" s="1"/>
      <c r="W60" s="1"/>
      <c r="X60" s="1"/>
      <c r="Y60" s="1"/>
    </row>
    <row r="61" spans="1:39" ht="50.1" customHeight="1" thickTop="1" thickBot="1" x14ac:dyDescent="0.25">
      <c r="A61" s="1"/>
      <c r="B61" s="1"/>
      <c r="C61" s="1"/>
      <c r="D61" s="100" t="s">
        <v>106</v>
      </c>
      <c r="E61" s="100"/>
      <c r="F61" s="109" t="s">
        <v>107</v>
      </c>
      <c r="G61" s="109"/>
      <c r="H61" s="109"/>
      <c r="I61" s="109" t="s">
        <v>107</v>
      </c>
      <c r="J61" s="109"/>
      <c r="K61" s="109"/>
      <c r="L61" s="109" t="s">
        <v>107</v>
      </c>
      <c r="M61" s="109"/>
      <c r="N61" s="109"/>
      <c r="O61" s="109">
        <f>ROUNDDOWN(N37*N74,0)</f>
        <v>0</v>
      </c>
      <c r="P61" s="109"/>
      <c r="Q61" s="109"/>
      <c r="R61" s="1"/>
      <c r="S61" s="1"/>
      <c r="T61" s="1"/>
      <c r="U61" s="1"/>
      <c r="V61" s="1"/>
      <c r="W61" s="1"/>
      <c r="X61" s="1"/>
      <c r="Y61" s="1"/>
    </row>
    <row r="62" spans="1:39" ht="63" customHeight="1" thickTop="1" thickBot="1" x14ac:dyDescent="0.25">
      <c r="A62" s="1"/>
      <c r="B62" s="1"/>
      <c r="C62" s="1"/>
      <c r="D62" s="107" t="s">
        <v>104</v>
      </c>
      <c r="E62" s="107"/>
      <c r="F62" s="108">
        <f>IF(U62&gt;=H75*10000,H75*10000,U62)</f>
        <v>0</v>
      </c>
      <c r="G62" s="108"/>
      <c r="H62" s="108"/>
      <c r="I62" s="108">
        <f>IF(V62&gt;=J75*10000,J75*10000,V62)</f>
        <v>0</v>
      </c>
      <c r="J62" s="108"/>
      <c r="K62" s="108"/>
      <c r="L62" s="108">
        <f>IF(W62&gt;=L75*10000,L75*10000,W62)</f>
        <v>0</v>
      </c>
      <c r="M62" s="108"/>
      <c r="N62" s="108"/>
      <c r="O62" s="108">
        <f>IF(X62&gt;=N75*10000,N75*10000,X62)</f>
        <v>0</v>
      </c>
      <c r="P62" s="108"/>
      <c r="Q62" s="108"/>
      <c r="R62" s="1"/>
      <c r="S62" s="1"/>
      <c r="T62" s="1"/>
      <c r="U62" s="88">
        <f>ROUNDDOWN(SUM(F58:H60),-2)</f>
        <v>0</v>
      </c>
      <c r="V62" s="88">
        <f>ROUNDDOWN(SUM(I58:K60),-2)</f>
        <v>0</v>
      </c>
      <c r="W62" s="89">
        <f>ROUNDDOWN(SUM(L58:N60),-2)</f>
        <v>0</v>
      </c>
      <c r="X62" s="89">
        <f>ROUNDDOWN(SUM(O58:Q61),-2)</f>
        <v>0</v>
      </c>
    </row>
    <row r="63" spans="1:39" ht="63.6" customHeight="1" thickTop="1" thickBot="1" x14ac:dyDescent="0.25">
      <c r="A63" s="1"/>
      <c r="B63" s="1"/>
      <c r="C63" s="1"/>
      <c r="D63" s="107" t="s">
        <v>105</v>
      </c>
      <c r="E63" s="107"/>
      <c r="F63" s="108">
        <f>SUM(F62:Q62)</f>
        <v>0</v>
      </c>
      <c r="G63" s="108"/>
      <c r="H63" s="108"/>
      <c r="I63" s="1"/>
      <c r="J63" s="1"/>
      <c r="K63" s="1"/>
      <c r="L63" s="1"/>
      <c r="M63" s="1"/>
      <c r="N63" s="1"/>
      <c r="O63" s="1"/>
      <c r="P63" s="1"/>
      <c r="Q63" s="1"/>
      <c r="R63" s="1"/>
      <c r="S63" s="1"/>
      <c r="T63" s="1"/>
    </row>
    <row r="64" spans="1:39" ht="27.6" customHeight="1" thickTop="1" x14ac:dyDescent="0.2">
      <c r="A64" s="1"/>
      <c r="B64" s="1"/>
      <c r="C64" s="1"/>
      <c r="E64" s="1"/>
      <c r="F64" s="1"/>
      <c r="G64" s="1"/>
      <c r="H64" s="1"/>
      <c r="I64" s="1"/>
      <c r="J64" s="1"/>
      <c r="K64" s="1"/>
      <c r="L64" s="1"/>
      <c r="M64" s="1"/>
      <c r="N64" s="1"/>
      <c r="O64" s="1"/>
      <c r="P64" s="1"/>
      <c r="Q64" s="1"/>
      <c r="R64" s="1"/>
      <c r="S64" s="1"/>
      <c r="T64" s="1"/>
    </row>
    <row r="65" spans="1:23" ht="15.75" customHeight="1" x14ac:dyDescent="0.2">
      <c r="A65" s="1"/>
      <c r="B65" s="1"/>
      <c r="C65" s="1"/>
      <c r="D65" s="1"/>
      <c r="E65" s="1"/>
      <c r="F65" s="1"/>
      <c r="G65" s="1"/>
      <c r="H65" s="1"/>
      <c r="I65" s="1"/>
      <c r="J65" s="1"/>
      <c r="K65" s="1"/>
      <c r="L65" s="1"/>
      <c r="M65" s="1"/>
      <c r="N65" s="1"/>
      <c r="O65" s="1"/>
      <c r="P65" s="1"/>
      <c r="Q65" s="1"/>
      <c r="R65" s="1"/>
      <c r="S65" s="1"/>
      <c r="T65" s="1"/>
    </row>
    <row r="66" spans="1:23" ht="13.2" x14ac:dyDescent="0.2">
      <c r="A66" s="1"/>
      <c r="B66" s="1"/>
      <c r="C66" s="1"/>
      <c r="D66" s="1"/>
      <c r="E66" s="1"/>
      <c r="F66" s="1"/>
      <c r="G66" s="1"/>
      <c r="H66" s="1"/>
      <c r="I66" s="1"/>
      <c r="J66" s="1"/>
      <c r="K66" s="1"/>
      <c r="L66" s="1"/>
      <c r="M66" s="1"/>
      <c r="N66" s="1"/>
      <c r="O66" s="1"/>
      <c r="P66" s="1"/>
      <c r="Q66" s="1"/>
      <c r="R66" s="1"/>
      <c r="S66" s="1"/>
    </row>
    <row r="67" spans="1:23" ht="21" x14ac:dyDescent="0.2">
      <c r="A67" s="1"/>
      <c r="B67" s="1"/>
      <c r="C67" s="93" t="s">
        <v>95</v>
      </c>
      <c r="D67" s="43"/>
      <c r="E67" s="43"/>
      <c r="F67" s="43"/>
      <c r="G67" s="43"/>
      <c r="H67" s="1"/>
      <c r="I67" s="1"/>
      <c r="J67" s="1"/>
      <c r="K67" s="1"/>
      <c r="L67" s="1"/>
      <c r="M67" s="1"/>
      <c r="N67" s="1"/>
      <c r="O67" s="1"/>
      <c r="P67" s="1"/>
      <c r="Q67" s="1"/>
      <c r="R67" s="1"/>
      <c r="S67" s="1"/>
    </row>
    <row r="68" spans="1:23" ht="11.25" customHeight="1" x14ac:dyDescent="0.2">
      <c r="A68" s="1"/>
      <c r="B68" s="1"/>
      <c r="C68" s="1"/>
      <c r="D68" s="1"/>
      <c r="E68" s="1"/>
      <c r="F68" s="1"/>
      <c r="G68" s="1"/>
      <c r="H68" s="1"/>
      <c r="I68" s="1"/>
      <c r="J68" s="1"/>
      <c r="K68" s="1"/>
      <c r="L68" s="1"/>
      <c r="M68" s="1"/>
      <c r="N68" s="1"/>
      <c r="O68" s="1"/>
      <c r="P68" s="1"/>
      <c r="Q68" s="1"/>
      <c r="R68" s="1"/>
      <c r="S68" s="1"/>
    </row>
    <row r="69" spans="1:23" ht="13.8" thickBot="1" x14ac:dyDescent="0.25">
      <c r="A69" s="1"/>
      <c r="B69" s="1"/>
      <c r="C69" s="1"/>
      <c r="D69" s="1"/>
      <c r="E69" s="1"/>
      <c r="F69" s="1"/>
      <c r="G69" s="1"/>
      <c r="H69" s="1"/>
      <c r="I69" s="1"/>
      <c r="J69" s="1"/>
      <c r="K69" s="1"/>
      <c r="L69" s="1"/>
      <c r="M69" s="1"/>
      <c r="N69" s="1"/>
      <c r="O69" s="1"/>
      <c r="P69" s="1"/>
      <c r="Q69" s="1"/>
      <c r="R69" s="1"/>
      <c r="S69" s="1"/>
    </row>
    <row r="70" spans="1:23" ht="41.25" customHeight="1" thickTop="1" thickBot="1" x14ac:dyDescent="0.25">
      <c r="A70" s="1"/>
      <c r="B70" s="1"/>
      <c r="C70" s="1"/>
      <c r="D70" s="101" t="s">
        <v>21</v>
      </c>
      <c r="E70" s="101"/>
      <c r="F70" s="101" t="s">
        <v>22</v>
      </c>
      <c r="G70" s="101"/>
      <c r="H70" s="101" t="s">
        <v>36</v>
      </c>
      <c r="I70" s="101"/>
      <c r="J70" s="101" t="s">
        <v>37</v>
      </c>
      <c r="K70" s="101"/>
      <c r="L70" s="101" t="s">
        <v>50</v>
      </c>
      <c r="M70" s="101"/>
      <c r="N70" s="101" t="s">
        <v>96</v>
      </c>
      <c r="O70" s="101"/>
      <c r="P70" s="1"/>
      <c r="Q70" s="1"/>
      <c r="R70" s="1"/>
      <c r="S70" s="1"/>
      <c r="U70" s="1"/>
      <c r="V70" s="1"/>
      <c r="W70" s="1"/>
    </row>
    <row r="71" spans="1:23" ht="41.25" customHeight="1" thickTop="1" thickBot="1" x14ac:dyDescent="0.25">
      <c r="A71" s="1"/>
      <c r="B71" s="1"/>
      <c r="C71" s="1"/>
      <c r="D71" s="100" t="s">
        <v>23</v>
      </c>
      <c r="E71" s="100"/>
      <c r="F71" s="101" t="s">
        <v>51</v>
      </c>
      <c r="G71" s="101"/>
      <c r="H71" s="104">
        <v>7.1499999999999994E-2</v>
      </c>
      <c r="I71" s="104"/>
      <c r="J71" s="104">
        <v>2.8899999999999999E-2</v>
      </c>
      <c r="K71" s="104"/>
      <c r="L71" s="104">
        <v>2.4500000000000001E-2</v>
      </c>
      <c r="M71" s="104"/>
      <c r="N71" s="104">
        <v>2.8999999999999998E-3</v>
      </c>
      <c r="O71" s="104"/>
      <c r="P71" s="1"/>
      <c r="Q71" s="1"/>
      <c r="R71" s="1"/>
      <c r="S71" s="1"/>
      <c r="U71" s="1"/>
      <c r="V71" s="1"/>
      <c r="W71" s="1"/>
    </row>
    <row r="72" spans="1:23" ht="41.25" customHeight="1" thickTop="1" thickBot="1" x14ac:dyDescent="0.25">
      <c r="A72" s="1"/>
      <c r="B72" s="1"/>
      <c r="C72" s="1"/>
      <c r="D72" s="100" t="s">
        <v>24</v>
      </c>
      <c r="E72" s="100"/>
      <c r="F72" s="101" t="s">
        <v>25</v>
      </c>
      <c r="G72" s="101"/>
      <c r="H72" s="102">
        <v>30500</v>
      </c>
      <c r="I72" s="102"/>
      <c r="J72" s="102">
        <v>12200</v>
      </c>
      <c r="K72" s="102"/>
      <c r="L72" s="102">
        <v>12200</v>
      </c>
      <c r="M72" s="102"/>
      <c r="N72" s="102">
        <v>1200</v>
      </c>
      <c r="O72" s="102"/>
      <c r="P72" s="1"/>
      <c r="Q72" s="1"/>
      <c r="R72" s="1"/>
      <c r="S72" s="1"/>
      <c r="T72" s="1"/>
      <c r="U72" s="1"/>
      <c r="V72" s="1"/>
    </row>
    <row r="73" spans="1:23" ht="41.25" customHeight="1" thickTop="1" thickBot="1" x14ac:dyDescent="0.25">
      <c r="A73" s="1"/>
      <c r="B73" s="1"/>
      <c r="C73" s="1"/>
      <c r="D73" s="100" t="s">
        <v>26</v>
      </c>
      <c r="E73" s="100"/>
      <c r="F73" s="101" t="s">
        <v>27</v>
      </c>
      <c r="G73" s="101"/>
      <c r="H73" s="102">
        <v>19800</v>
      </c>
      <c r="I73" s="102"/>
      <c r="J73" s="102">
        <v>7800</v>
      </c>
      <c r="K73" s="102"/>
      <c r="L73" s="102">
        <v>6000</v>
      </c>
      <c r="M73" s="102"/>
      <c r="N73" s="102">
        <v>800</v>
      </c>
      <c r="O73" s="102"/>
      <c r="P73" s="1"/>
      <c r="Q73" s="1"/>
      <c r="R73" s="1"/>
      <c r="S73" s="1"/>
      <c r="T73" s="1"/>
      <c r="U73" s="1"/>
      <c r="V73" s="1"/>
    </row>
    <row r="74" spans="1:23" ht="41.25" customHeight="1" thickTop="1" thickBot="1" x14ac:dyDescent="0.25">
      <c r="A74" s="1"/>
      <c r="B74" s="1"/>
      <c r="C74" s="1"/>
      <c r="D74" s="100" t="s">
        <v>98</v>
      </c>
      <c r="E74" s="100"/>
      <c r="F74" s="101" t="s">
        <v>25</v>
      </c>
      <c r="G74" s="101"/>
      <c r="H74" s="102" t="s">
        <v>97</v>
      </c>
      <c r="I74" s="102"/>
      <c r="J74" s="102" t="s">
        <v>97</v>
      </c>
      <c r="K74" s="102"/>
      <c r="L74" s="102" t="s">
        <v>97</v>
      </c>
      <c r="M74" s="102"/>
      <c r="N74" s="102">
        <v>100</v>
      </c>
      <c r="O74" s="102"/>
      <c r="P74" s="1"/>
      <c r="Q74" s="1"/>
      <c r="R74" s="1"/>
      <c r="S74" s="1"/>
      <c r="T74" s="1"/>
      <c r="U74" s="1"/>
      <c r="V74" s="1"/>
    </row>
    <row r="75" spans="1:23" ht="41.25" customHeight="1" thickTop="1" thickBot="1" x14ac:dyDescent="0.25">
      <c r="A75" s="1"/>
      <c r="B75" s="1"/>
      <c r="C75" s="1"/>
      <c r="D75" s="101" t="s">
        <v>74</v>
      </c>
      <c r="E75" s="101"/>
      <c r="F75" s="101"/>
      <c r="G75" s="101"/>
      <c r="H75" s="103">
        <v>67</v>
      </c>
      <c r="I75" s="103"/>
      <c r="J75" s="103">
        <v>26</v>
      </c>
      <c r="K75" s="103"/>
      <c r="L75" s="103">
        <v>17</v>
      </c>
      <c r="M75" s="103"/>
      <c r="N75" s="103">
        <v>3</v>
      </c>
      <c r="O75" s="103"/>
      <c r="P75" s="1"/>
      <c r="Q75" s="1"/>
      <c r="R75" s="1"/>
      <c r="S75" s="1"/>
      <c r="T75" s="1"/>
      <c r="U75" s="1"/>
      <c r="V75" s="1"/>
    </row>
    <row r="76" spans="1:23" ht="18" customHeight="1" thickTop="1" x14ac:dyDescent="0.2">
      <c r="A76" s="1"/>
      <c r="B76" s="1"/>
      <c r="C76" s="1"/>
      <c r="D76" s="4" t="s">
        <v>75</v>
      </c>
      <c r="E76" s="30"/>
      <c r="F76" s="30"/>
      <c r="G76" s="30"/>
      <c r="H76" s="55"/>
      <c r="I76" s="55"/>
      <c r="J76" s="55"/>
      <c r="K76" s="55"/>
      <c r="L76" s="55"/>
      <c r="M76" s="55"/>
      <c r="N76" s="27"/>
      <c r="O76" s="1"/>
      <c r="P76" s="1"/>
      <c r="Q76" s="1"/>
      <c r="R76" s="1"/>
      <c r="S76" s="1"/>
      <c r="T76" s="1"/>
      <c r="U76" s="1"/>
      <c r="V76" s="1"/>
    </row>
    <row r="77" spans="1:23" ht="41.25" customHeight="1" x14ac:dyDescent="0.2">
      <c r="A77" s="1"/>
      <c r="B77" s="1"/>
      <c r="C77" s="1"/>
      <c r="D77" s="55"/>
      <c r="E77" s="55"/>
      <c r="F77" s="30"/>
      <c r="G77" s="30"/>
      <c r="H77" s="90"/>
      <c r="I77" s="90"/>
      <c r="J77" s="90"/>
      <c r="K77" s="90"/>
      <c r="L77" s="90"/>
      <c r="M77" s="90"/>
      <c r="N77" s="91"/>
      <c r="O77" s="91"/>
      <c r="P77" s="1"/>
      <c r="Q77" s="1"/>
      <c r="R77" s="1"/>
      <c r="S77" s="1"/>
      <c r="T77" s="1"/>
      <c r="U77" s="1"/>
      <c r="V77" s="1"/>
    </row>
    <row r="78" spans="1:23" ht="38.1" customHeight="1" x14ac:dyDescent="0.2">
      <c r="A78" s="1"/>
      <c r="B78" s="1"/>
      <c r="C78" s="36" t="s">
        <v>34</v>
      </c>
      <c r="D78" s="1"/>
      <c r="E78" s="1"/>
      <c r="F78" s="1"/>
      <c r="G78" s="1"/>
      <c r="H78" s="1"/>
      <c r="I78" s="1"/>
      <c r="J78" s="1"/>
      <c r="K78" s="1"/>
      <c r="L78" s="1"/>
      <c r="M78" s="1"/>
      <c r="N78" s="1"/>
      <c r="O78" s="1"/>
      <c r="P78" s="1"/>
      <c r="Q78" s="1"/>
      <c r="R78" s="1"/>
      <c r="S78" s="1"/>
      <c r="T78" s="1"/>
      <c r="U78" s="1"/>
    </row>
    <row r="79" spans="1:23" ht="25.5" customHeight="1" x14ac:dyDescent="0.2">
      <c r="A79" s="1"/>
      <c r="B79" s="1"/>
      <c r="C79" s="1"/>
      <c r="D79" s="3" t="s">
        <v>35</v>
      </c>
      <c r="E79" s="1"/>
      <c r="F79" s="1"/>
      <c r="G79" s="1"/>
      <c r="H79" s="1"/>
      <c r="I79" s="1"/>
      <c r="J79" s="1"/>
      <c r="K79" s="1"/>
      <c r="L79" s="98"/>
      <c r="M79" s="98"/>
      <c r="N79" s="98"/>
      <c r="O79" s="98"/>
      <c r="P79" s="98"/>
      <c r="Q79" s="1"/>
      <c r="R79" s="1"/>
      <c r="U79" s="1"/>
    </row>
    <row r="80" spans="1:23" ht="8.25" customHeight="1" x14ac:dyDescent="0.2">
      <c r="A80" s="1"/>
      <c r="B80" s="1"/>
      <c r="C80" s="1"/>
      <c r="D80" s="3"/>
      <c r="E80" s="1"/>
      <c r="F80" s="1"/>
      <c r="G80" s="1"/>
      <c r="H80" s="1"/>
      <c r="I80" s="1"/>
      <c r="J80" s="1"/>
      <c r="K80" s="1"/>
      <c r="L80" s="79"/>
      <c r="M80" s="79"/>
      <c r="N80" s="79"/>
      <c r="O80" s="79"/>
      <c r="P80" s="79"/>
      <c r="Q80" s="1"/>
      <c r="R80" s="1"/>
      <c r="S80" s="1"/>
      <c r="U80" s="1"/>
    </row>
    <row r="81" spans="1:21" ht="21.75" customHeight="1" x14ac:dyDescent="0.2">
      <c r="A81" s="1"/>
      <c r="B81" s="1"/>
      <c r="C81" s="1"/>
      <c r="D81" s="3" t="s">
        <v>38</v>
      </c>
      <c r="E81" s="1"/>
      <c r="F81" s="1"/>
      <c r="G81" s="1"/>
      <c r="H81" s="1"/>
      <c r="I81" s="1"/>
      <c r="J81" s="1"/>
      <c r="K81" s="1"/>
      <c r="L81" s="37"/>
      <c r="M81" s="37"/>
      <c r="N81" s="37"/>
      <c r="O81" s="37"/>
      <c r="P81" s="37"/>
      <c r="Q81" s="1"/>
      <c r="R81" s="1"/>
      <c r="S81" s="1"/>
      <c r="U81" s="1"/>
    </row>
    <row r="82" spans="1:21" ht="21" hidden="1" x14ac:dyDescent="0.2">
      <c r="A82" s="1"/>
      <c r="B82" s="1"/>
      <c r="C82" s="1"/>
      <c r="D82" s="3"/>
      <c r="E82" s="1"/>
      <c r="F82" s="1"/>
      <c r="G82" s="1"/>
      <c r="H82" s="1"/>
      <c r="I82" s="1"/>
      <c r="J82" s="1"/>
      <c r="K82" s="1"/>
      <c r="L82" s="38"/>
      <c r="M82" s="37"/>
      <c r="N82" s="99"/>
      <c r="O82" s="99"/>
      <c r="P82" s="37"/>
      <c r="Q82" s="1"/>
      <c r="R82" s="1"/>
      <c r="S82" s="1"/>
      <c r="U82" s="1"/>
    </row>
    <row r="83" spans="1:21" ht="13.2" hidden="1" x14ac:dyDescent="0.2">
      <c r="A83" s="1"/>
      <c r="B83" s="1"/>
      <c r="C83" s="1"/>
      <c r="D83" s="1"/>
      <c r="E83" s="1"/>
      <c r="F83" s="1"/>
      <c r="G83" s="1"/>
      <c r="H83" s="1"/>
      <c r="I83" s="1"/>
      <c r="J83" s="1"/>
      <c r="K83" s="1"/>
      <c r="L83" s="1"/>
      <c r="M83" s="1"/>
      <c r="N83" s="1"/>
      <c r="O83" s="1"/>
      <c r="P83" s="1"/>
      <c r="Q83" s="1"/>
      <c r="R83" s="1"/>
      <c r="S83" s="1"/>
    </row>
    <row r="84" spans="1:21" ht="13.2" hidden="1" x14ac:dyDescent="0.2">
      <c r="A84" s="1"/>
      <c r="B84" s="1"/>
      <c r="C84" s="1"/>
      <c r="D84" s="1"/>
      <c r="E84" s="1"/>
      <c r="F84" s="1"/>
      <c r="G84" s="1"/>
      <c r="H84" s="1"/>
      <c r="I84" s="1"/>
      <c r="J84" s="1"/>
      <c r="K84" s="1"/>
      <c r="L84" s="1"/>
      <c r="M84" s="1"/>
      <c r="N84" s="1"/>
      <c r="O84" s="1"/>
      <c r="P84" s="1"/>
      <c r="Q84" s="1"/>
      <c r="R84" s="1"/>
      <c r="S84" s="1"/>
    </row>
    <row r="85" spans="1:21" ht="13.2" hidden="1" x14ac:dyDescent="0.2">
      <c r="A85" s="1"/>
      <c r="B85" s="1"/>
      <c r="C85" s="1"/>
      <c r="D85" s="1"/>
      <c r="E85" s="1"/>
      <c r="F85" s="1"/>
      <c r="G85" s="1"/>
      <c r="H85" s="1"/>
      <c r="I85" s="1"/>
      <c r="J85" s="1"/>
      <c r="K85" s="1"/>
      <c r="L85" s="1"/>
      <c r="M85" s="1"/>
      <c r="N85" s="1"/>
      <c r="O85" s="1"/>
      <c r="P85" s="1"/>
      <c r="Q85" s="1"/>
      <c r="R85" s="1"/>
      <c r="S85" s="1"/>
    </row>
    <row r="86" spans="1:21" ht="13.2" hidden="1" x14ac:dyDescent="0.2">
      <c r="A86" s="1"/>
      <c r="B86" s="1"/>
      <c r="C86" s="1"/>
      <c r="D86" s="1"/>
      <c r="E86" s="1"/>
      <c r="F86" s="1"/>
      <c r="G86" s="1"/>
      <c r="H86" s="1"/>
      <c r="I86" s="1"/>
      <c r="J86" s="1"/>
      <c r="K86" s="1"/>
      <c r="L86" s="1"/>
      <c r="M86" s="1"/>
      <c r="N86" s="1"/>
      <c r="O86" s="1"/>
      <c r="P86" s="1"/>
      <c r="Q86" s="1"/>
      <c r="R86" s="1"/>
      <c r="S86" s="1"/>
    </row>
    <row r="87" spans="1:21" ht="13.2" hidden="1" x14ac:dyDescent="0.2">
      <c r="A87" s="1"/>
      <c r="B87" s="1"/>
      <c r="C87" s="1"/>
      <c r="D87" s="1"/>
      <c r="E87" s="1"/>
      <c r="F87" s="1"/>
      <c r="G87" s="1"/>
      <c r="H87" s="1"/>
      <c r="I87" s="1"/>
      <c r="J87" s="1"/>
      <c r="K87" s="1"/>
      <c r="L87" s="1"/>
      <c r="M87" s="1"/>
      <c r="N87" s="1"/>
      <c r="O87" s="1"/>
      <c r="P87" s="1"/>
      <c r="Q87" s="1"/>
      <c r="R87" s="1"/>
      <c r="S87" s="1"/>
    </row>
    <row r="88" spans="1:21" ht="13.2" hidden="1" x14ac:dyDescent="0.2">
      <c r="B88" s="1"/>
      <c r="C88" s="1"/>
      <c r="D88" s="1"/>
      <c r="E88" s="1"/>
      <c r="F88" s="1"/>
      <c r="G88" s="1"/>
      <c r="H88" s="1"/>
      <c r="I88" s="1"/>
      <c r="J88" s="1"/>
      <c r="K88" s="1"/>
      <c r="L88" s="1"/>
      <c r="M88" s="1"/>
      <c r="N88" s="1"/>
      <c r="O88" s="1"/>
      <c r="P88" s="1"/>
      <c r="Q88" s="1"/>
      <c r="R88" s="1"/>
      <c r="S88" s="1"/>
    </row>
    <row r="89" spans="1:21" ht="13.2" hidden="1" x14ac:dyDescent="0.2">
      <c r="B89" s="1"/>
      <c r="C89" s="1"/>
      <c r="D89" s="1"/>
      <c r="E89" s="1"/>
      <c r="F89" s="1"/>
      <c r="G89" s="1"/>
      <c r="H89" s="1"/>
      <c r="I89" s="1"/>
      <c r="J89" s="1"/>
      <c r="K89" s="1"/>
      <c r="L89" s="1"/>
      <c r="M89" s="1"/>
      <c r="N89" s="1"/>
      <c r="O89" s="1"/>
      <c r="P89" s="1"/>
      <c r="Q89" s="1"/>
      <c r="R89" s="1"/>
      <c r="S89" s="1"/>
    </row>
    <row r="90" spans="1:21" ht="13.2" hidden="1" x14ac:dyDescent="0.2">
      <c r="B90" s="1"/>
      <c r="D90" s="1"/>
      <c r="E90" s="1"/>
      <c r="F90" s="1"/>
      <c r="G90" s="1"/>
      <c r="H90" s="1"/>
      <c r="I90" s="1"/>
      <c r="J90" s="1"/>
      <c r="K90" s="1"/>
      <c r="L90" s="1"/>
      <c r="M90" s="1"/>
      <c r="N90" s="1"/>
      <c r="O90" s="1"/>
      <c r="P90" s="1"/>
      <c r="Q90" s="1"/>
      <c r="R90" s="1"/>
      <c r="S90" s="1"/>
    </row>
    <row r="91" spans="1:21" ht="13.2" hidden="1" x14ac:dyDescent="0.2">
      <c r="B91" s="1"/>
      <c r="L91" s="1"/>
      <c r="M91" s="1"/>
      <c r="N91" s="1"/>
      <c r="O91" s="1"/>
      <c r="P91" s="1"/>
      <c r="R91" s="1"/>
      <c r="S91" s="1"/>
    </row>
    <row r="92" spans="1:21" ht="13.2" hidden="1" x14ac:dyDescent="0.2">
      <c r="B92" s="1"/>
      <c r="R92" s="1"/>
      <c r="S92" s="1"/>
    </row>
    <row r="93" spans="1:21" ht="13.2" hidden="1" x14ac:dyDescent="0.2">
      <c r="B93" s="1"/>
      <c r="R93" s="1"/>
      <c r="S93" s="1"/>
    </row>
    <row r="94" spans="1:21" ht="13.2" hidden="1" x14ac:dyDescent="0.2"/>
    <row r="95" spans="1:21" ht="13.2" hidden="1" x14ac:dyDescent="0.2"/>
    <row r="96" spans="1:21" ht="13.2" hidden="1" x14ac:dyDescent="0.2"/>
    <row r="97" ht="13.2" hidden="1" x14ac:dyDescent="0.2"/>
    <row r="98" ht="13.2" hidden="1" x14ac:dyDescent="0.2"/>
    <row r="99" ht="13.2" hidden="1" x14ac:dyDescent="0.2"/>
    <row r="100" ht="13.2" hidden="1" x14ac:dyDescent="0.2"/>
    <row r="101" ht="13.2" hidden="1" x14ac:dyDescent="0.2"/>
    <row r="102" ht="13.2" hidden="1" x14ac:dyDescent="0.2"/>
    <row r="103" ht="13.2" hidden="1" x14ac:dyDescent="0.2"/>
    <row r="104" ht="13.2" hidden="1" x14ac:dyDescent="0.2"/>
    <row r="105" ht="13.2" hidden="1" x14ac:dyDescent="0.2"/>
  </sheetData>
  <sheetProtection selectLockedCells="1"/>
  <mergeCells count="234">
    <mergeCell ref="N71:O71"/>
    <mergeCell ref="N72:O72"/>
    <mergeCell ref="N74:O74"/>
    <mergeCell ref="N75:O75"/>
    <mergeCell ref="N73:O73"/>
    <mergeCell ref="B1:Q4"/>
    <mergeCell ref="C7:Q7"/>
    <mergeCell ref="C8:Q8"/>
    <mergeCell ref="C9:Q9"/>
    <mergeCell ref="C10:Q10"/>
    <mergeCell ref="D18:E21"/>
    <mergeCell ref="F19:H19"/>
    <mergeCell ref="I19:K19"/>
    <mergeCell ref="L19:N19"/>
    <mergeCell ref="O19:Q19"/>
    <mergeCell ref="C26:C27"/>
    <mergeCell ref="D26:D27"/>
    <mergeCell ref="E26:E27"/>
    <mergeCell ref="F26:G27"/>
    <mergeCell ref="H26:H27"/>
    <mergeCell ref="I26:J27"/>
    <mergeCell ref="K26:K27"/>
    <mergeCell ref="K24:K25"/>
    <mergeCell ref="L24:M25"/>
    <mergeCell ref="N24:N25"/>
    <mergeCell ref="AG20:AG21"/>
    <mergeCell ref="C22:C23"/>
    <mergeCell ref="D22:D23"/>
    <mergeCell ref="E22:E23"/>
    <mergeCell ref="F22:G23"/>
    <mergeCell ref="H22:H23"/>
    <mergeCell ref="I22:J23"/>
    <mergeCell ref="K22:K23"/>
    <mergeCell ref="L22:M23"/>
    <mergeCell ref="N22:N23"/>
    <mergeCell ref="Y20:Y21"/>
    <mergeCell ref="Z20:Z21"/>
    <mergeCell ref="AA20:AA21"/>
    <mergeCell ref="AB20:AB21"/>
    <mergeCell ref="AC20:AC21"/>
    <mergeCell ref="AF20:AF21"/>
    <mergeCell ref="F20:H21"/>
    <mergeCell ref="I20:K21"/>
    <mergeCell ref="L20:N21"/>
    <mergeCell ref="O20:Q21"/>
    <mergeCell ref="V20:V21"/>
    <mergeCell ref="X20:X21"/>
    <mergeCell ref="AA22:AA23"/>
    <mergeCell ref="AB22:AB23"/>
    <mergeCell ref="AC22:AC23"/>
    <mergeCell ref="AF22:AF23"/>
    <mergeCell ref="AG22:AG23"/>
    <mergeCell ref="C24:C25"/>
    <mergeCell ref="D24:D25"/>
    <mergeCell ref="E24:E25"/>
    <mergeCell ref="F24:G25"/>
    <mergeCell ref="H24:H25"/>
    <mergeCell ref="O22:P23"/>
    <mergeCell ref="Q22:Q23"/>
    <mergeCell ref="V22:V23"/>
    <mergeCell ref="X22:X23"/>
    <mergeCell ref="Y22:Y23"/>
    <mergeCell ref="Z22:Z23"/>
    <mergeCell ref="AC24:AC25"/>
    <mergeCell ref="AF24:AF25"/>
    <mergeCell ref="AG24:AG25"/>
    <mergeCell ref="V24:V25"/>
    <mergeCell ref="X24:X25"/>
    <mergeCell ref="Y24:Y25"/>
    <mergeCell ref="Z24:Z25"/>
    <mergeCell ref="AA24:AA25"/>
    <mergeCell ref="AB24:AB25"/>
    <mergeCell ref="I24:J25"/>
    <mergeCell ref="O24:P25"/>
    <mergeCell ref="Q24:Q25"/>
    <mergeCell ref="AG26:AG27"/>
    <mergeCell ref="C28:C29"/>
    <mergeCell ref="D28:D29"/>
    <mergeCell ref="E28:E29"/>
    <mergeCell ref="F28:G29"/>
    <mergeCell ref="H28:H29"/>
    <mergeCell ref="I28:J29"/>
    <mergeCell ref="K28:K29"/>
    <mergeCell ref="L28:M29"/>
    <mergeCell ref="N28:N29"/>
    <mergeCell ref="Y26:Y27"/>
    <mergeCell ref="Z26:Z27"/>
    <mergeCell ref="AA26:AA27"/>
    <mergeCell ref="AB26:AB27"/>
    <mergeCell ref="AC26:AC27"/>
    <mergeCell ref="AF26:AF27"/>
    <mergeCell ref="L26:M27"/>
    <mergeCell ref="N26:N27"/>
    <mergeCell ref="O26:P27"/>
    <mergeCell ref="Q26:Q27"/>
    <mergeCell ref="V26:V27"/>
    <mergeCell ref="X26:X27"/>
    <mergeCell ref="AA28:AA29"/>
    <mergeCell ref="AB28:AB29"/>
    <mergeCell ref="AC28:AC29"/>
    <mergeCell ref="AF28:AF29"/>
    <mergeCell ref="AG28:AG29"/>
    <mergeCell ref="C30:C31"/>
    <mergeCell ref="D30:D31"/>
    <mergeCell ref="E30:E31"/>
    <mergeCell ref="F30:G31"/>
    <mergeCell ref="H30:H31"/>
    <mergeCell ref="O28:P29"/>
    <mergeCell ref="Q28:Q29"/>
    <mergeCell ref="V28:V29"/>
    <mergeCell ref="X28:X29"/>
    <mergeCell ref="Y28:Y29"/>
    <mergeCell ref="Z28:Z29"/>
    <mergeCell ref="AF30:AF31"/>
    <mergeCell ref="AG30:AG31"/>
    <mergeCell ref="Z30:Z31"/>
    <mergeCell ref="AA30:AA31"/>
    <mergeCell ref="AB30:AB31"/>
    <mergeCell ref="AC30:AC31"/>
    <mergeCell ref="AE30:AE31"/>
    <mergeCell ref="C32:C33"/>
    <mergeCell ref="D32:D33"/>
    <mergeCell ref="E32:E33"/>
    <mergeCell ref="F32:G33"/>
    <mergeCell ref="H32:H33"/>
    <mergeCell ref="T30:T31"/>
    <mergeCell ref="V30:V31"/>
    <mergeCell ref="X30:X31"/>
    <mergeCell ref="Y30:Y31"/>
    <mergeCell ref="I30:J31"/>
    <mergeCell ref="K30:K31"/>
    <mergeCell ref="L30:M31"/>
    <mergeCell ref="N30:N31"/>
    <mergeCell ref="O30:P31"/>
    <mergeCell ref="Q30:Q31"/>
    <mergeCell ref="I32:J33"/>
    <mergeCell ref="K32:K33"/>
    <mergeCell ref="L32:M33"/>
    <mergeCell ref="N32:N33"/>
    <mergeCell ref="O32:P33"/>
    <mergeCell ref="Q32:Q33"/>
    <mergeCell ref="D46:G48"/>
    <mergeCell ref="H46:K48"/>
    <mergeCell ref="D49:G50"/>
    <mergeCell ref="H49:K50"/>
    <mergeCell ref="D57:E57"/>
    <mergeCell ref="F57:H57"/>
    <mergeCell ref="I57:K57"/>
    <mergeCell ref="C35:F35"/>
    <mergeCell ref="G35:I35"/>
    <mergeCell ref="J35:M35"/>
    <mergeCell ref="J37:M37"/>
    <mergeCell ref="L57:N57"/>
    <mergeCell ref="N35:P35"/>
    <mergeCell ref="C36:F36"/>
    <mergeCell ref="G36:I36"/>
    <mergeCell ref="J36:M36"/>
    <mergeCell ref="N36:P36"/>
    <mergeCell ref="N37:P37"/>
    <mergeCell ref="J38:M38"/>
    <mergeCell ref="N38:P38"/>
    <mergeCell ref="O57:Q57"/>
    <mergeCell ref="D58:E58"/>
    <mergeCell ref="F58:H58"/>
    <mergeCell ref="I58:K58"/>
    <mergeCell ref="L58:N58"/>
    <mergeCell ref="D59:E59"/>
    <mergeCell ref="F59:H59"/>
    <mergeCell ref="I59:K59"/>
    <mergeCell ref="L59:N59"/>
    <mergeCell ref="O62:Q62"/>
    <mergeCell ref="O58:Q58"/>
    <mergeCell ref="O59:Q59"/>
    <mergeCell ref="O60:Q60"/>
    <mergeCell ref="D70:E70"/>
    <mergeCell ref="F70:G70"/>
    <mergeCell ref="H70:I70"/>
    <mergeCell ref="J70:K70"/>
    <mergeCell ref="L70:M70"/>
    <mergeCell ref="D60:E60"/>
    <mergeCell ref="F60:H60"/>
    <mergeCell ref="I60:K60"/>
    <mergeCell ref="L60:N60"/>
    <mergeCell ref="D62:E62"/>
    <mergeCell ref="F62:H62"/>
    <mergeCell ref="I62:K62"/>
    <mergeCell ref="L62:N62"/>
    <mergeCell ref="N70:O70"/>
    <mergeCell ref="D63:E63"/>
    <mergeCell ref="F63:H63"/>
    <mergeCell ref="D61:E61"/>
    <mergeCell ref="F61:H61"/>
    <mergeCell ref="I61:K61"/>
    <mergeCell ref="L61:N61"/>
    <mergeCell ref="O61:Q61"/>
    <mergeCell ref="D73:E73"/>
    <mergeCell ref="F73:G73"/>
    <mergeCell ref="H73:I73"/>
    <mergeCell ref="J73:K73"/>
    <mergeCell ref="L73:M73"/>
    <mergeCell ref="D71:E71"/>
    <mergeCell ref="F71:G71"/>
    <mergeCell ref="H71:I71"/>
    <mergeCell ref="J71:K71"/>
    <mergeCell ref="L71:M71"/>
    <mergeCell ref="D72:E72"/>
    <mergeCell ref="F72:G72"/>
    <mergeCell ref="H72:I72"/>
    <mergeCell ref="J72:K72"/>
    <mergeCell ref="L72:M72"/>
    <mergeCell ref="L79:P79"/>
    <mergeCell ref="N82:O82"/>
    <mergeCell ref="D74:E74"/>
    <mergeCell ref="F74:G74"/>
    <mergeCell ref="H74:I74"/>
    <mergeCell ref="J74:K74"/>
    <mergeCell ref="L74:M74"/>
    <mergeCell ref="D75:G75"/>
    <mergeCell ref="H75:I75"/>
    <mergeCell ref="J75:K75"/>
    <mergeCell ref="L75:M75"/>
    <mergeCell ref="AI30:AI31"/>
    <mergeCell ref="AJ30:AJ31"/>
    <mergeCell ref="AK20:AK21"/>
    <mergeCell ref="AK22:AK23"/>
    <mergeCell ref="AK24:AK25"/>
    <mergeCell ref="AK26:AK27"/>
    <mergeCell ref="AK28:AK29"/>
    <mergeCell ref="AK30:AK31"/>
    <mergeCell ref="AJ20:AJ21"/>
    <mergeCell ref="AJ22:AJ23"/>
    <mergeCell ref="AJ24:AJ25"/>
    <mergeCell ref="AJ26:AJ27"/>
    <mergeCell ref="AJ28:AJ29"/>
  </mergeCells>
  <phoneticPr fontId="2"/>
  <dataValidations count="2">
    <dataValidation type="custom" imeMode="halfAlpha" allowBlank="1" showInputMessage="1" showErrorMessage="1" errorTitle="入力不可" error="入力不要です" sqref="O22:P33" xr:uid="{47452DE6-94D4-4CF0-AF36-C2CD11539389}">
      <formula1>0</formula1>
    </dataValidation>
    <dataValidation imeMode="halfAlpha" allowBlank="1" showInputMessage="1" showErrorMessage="1" sqref="D28 E54:Q54 D24 D22 N22:N34 D26 O34:P34 L34:M34 F22:G33 L22:L32 D30 D34:G34 D32 M22:M31 E22:E32 H22:K34" xr:uid="{823B022E-A078-4CEC-BE28-B0F1C43C2197}"/>
  </dataValidations>
  <pageMargins left="0.74803149606299213" right="0.74803149606299213" top="0.98425196850393704" bottom="0.98425196850393704" header="0.51181102362204722" footer="0.51181102362204722"/>
  <pageSetup paperSize="9" scale="60" orientation="portrait" r:id="rId1"/>
  <headerFooter alignWithMargins="0"/>
  <rowBreaks count="1" manualBreakCount="1">
    <brk id="52" max="16" man="1"/>
  </rowBreaks>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試算表</vt:lpstr>
      <vt:lpstr>試算表!Print_Area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2026-03-25T06:27:39Z</dcterms:created>
  <dcterms:modified xsi:type="dcterms:W3CDTF">2026-03-25T06:27:53Z</dcterms:modified>
</cp:coreProperties>
</file>